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1.jpeg" ContentType="image/jpeg"/>
  <Override PartName="/xl/worksheets/_rels/sheet2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oja1" sheetId="1" state="visible" r:id="rId2"/>
    <sheet name="victoria´s secret" sheetId="2" state="visible" r:id="rId3"/>
  </sheets>
  <definedNames>
    <definedName function="false" hidden="false" name="SEM1" vbProcedure="false">Hoja1!$B$6:$L$16</definedName>
    <definedName function="false" hidden="false" name="SEM2" vbProcedure="false">Hoja1!$B$18:$P$27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<sst xmlns="http://schemas.openxmlformats.org/spreadsheetml/2006/main" count="117" uniqueCount="82">
  <si>
    <t xml:space="preserve">A</t>
  </si>
  <si>
    <t xml:space="preserve">MATUTINO</t>
  </si>
  <si>
    <t xml:space="preserve">JORNADA LABORAL </t>
  </si>
  <si>
    <t xml:space="preserve">IMPUESTO QUINCENAL</t>
  </si>
  <si>
    <t xml:space="preserve">DESEMPEÑO</t>
  </si>
  <si>
    <t xml:space="preserve">B</t>
  </si>
  <si>
    <t xml:space="preserve">VESPERTINO</t>
  </si>
  <si>
    <t xml:space="preserve">BUENO</t>
  </si>
  <si>
    <t xml:space="preserve">C</t>
  </si>
  <si>
    <t xml:space="preserve">NOCTURNO</t>
  </si>
  <si>
    <t xml:space="preserve">REGULAR</t>
  </si>
  <si>
    <t xml:space="preserve">MALO</t>
  </si>
  <si>
    <t xml:space="preserve">N. PLAZA</t>
  </si>
  <si>
    <t xml:space="preserve">NOMBRE</t>
  </si>
  <si>
    <t xml:space="preserve">AP. PATERNO</t>
  </si>
  <si>
    <t xml:space="preserve">AP. MATERNO</t>
  </si>
  <si>
    <t xml:space="preserve">HORARIO</t>
  </si>
  <si>
    <t xml:space="preserve">HORAS TRABAJADAS</t>
  </si>
  <si>
    <t xml:space="preserve">EXTRAS</t>
  </si>
  <si>
    <t xml:space="preserve">PAGO SEMANAL</t>
  </si>
  <si>
    <t xml:space="preserve">PAGO HORAS EXTRAS</t>
  </si>
  <si>
    <t xml:space="preserve">PAGO TOTAL SEMANAL</t>
  </si>
  <si>
    <t xml:space="preserve">Irma Ivette</t>
  </si>
  <si>
    <t xml:space="preserve">Muñoz</t>
  </si>
  <si>
    <t xml:space="preserve">Ramírez</t>
  </si>
  <si>
    <t xml:space="preserve">Samuel</t>
  </si>
  <si>
    <t xml:space="preserve">Díaz</t>
  </si>
  <si>
    <t xml:space="preserve">Amezquita</t>
  </si>
  <si>
    <t xml:space="preserve">Aurora</t>
  </si>
  <si>
    <t xml:space="preserve">Pont</t>
  </si>
  <si>
    <t xml:space="preserve">Guerra</t>
  </si>
  <si>
    <t xml:space="preserve">David</t>
  </si>
  <si>
    <t xml:space="preserve">Gutiérrez</t>
  </si>
  <si>
    <t xml:space="preserve">Ponce</t>
  </si>
  <si>
    <t xml:space="preserve">Mauricio</t>
  </si>
  <si>
    <t xml:space="preserve">Juárez</t>
  </si>
  <si>
    <t xml:space="preserve">Yolanda</t>
  </si>
  <si>
    <t xml:space="preserve">Serrano</t>
  </si>
  <si>
    <t xml:space="preserve">Suarez </t>
  </si>
  <si>
    <t xml:space="preserve">Andrea</t>
  </si>
  <si>
    <t xml:space="preserve">Mora</t>
  </si>
  <si>
    <t xml:space="preserve">Dávalos</t>
  </si>
  <si>
    <t xml:space="preserve">Miguel</t>
  </si>
  <si>
    <t xml:space="preserve">Borja</t>
  </si>
  <si>
    <t xml:space="preserve">Nuño</t>
  </si>
  <si>
    <t xml:space="preserve">Verónica</t>
  </si>
  <si>
    <t xml:space="preserve">Álvarez</t>
  </si>
  <si>
    <t xml:space="preserve">González</t>
  </si>
  <si>
    <t xml:space="preserve">Mario</t>
  </si>
  <si>
    <t xml:space="preserve">Ramos</t>
  </si>
  <si>
    <t xml:space="preserve">NO. PLAZA</t>
  </si>
  <si>
    <t xml:space="preserve">PAGO QUINCENAL S/IMP.</t>
  </si>
  <si>
    <t xml:space="preserve">IMPUESTO A PAGAR</t>
  </si>
  <si>
    <t xml:space="preserve">TOTAL QUINCENAL</t>
  </si>
  <si>
    <t xml:space="preserve">PUNTUALIDAD</t>
  </si>
  <si>
    <t xml:space="preserve">BONO 1</t>
  </si>
  <si>
    <t xml:space="preserve">BONO 2</t>
  </si>
  <si>
    <t xml:space="preserve">TOTAL FINAL</t>
  </si>
  <si>
    <t xml:space="preserve">IMR</t>
  </si>
  <si>
    <t xml:space="preserve">SI</t>
  </si>
  <si>
    <t xml:space="preserve">SDA</t>
  </si>
  <si>
    <t xml:space="preserve">APG</t>
  </si>
  <si>
    <t xml:space="preserve">NO</t>
  </si>
  <si>
    <t xml:space="preserve">DGP</t>
  </si>
  <si>
    <t xml:space="preserve">MJD</t>
  </si>
  <si>
    <t xml:space="preserve">YSS</t>
  </si>
  <si>
    <t xml:space="preserve">MBN</t>
  </si>
  <si>
    <t xml:space="preserve">VAG</t>
  </si>
  <si>
    <t xml:space="preserve">MRD</t>
  </si>
  <si>
    <t xml:space="preserve">&amp;</t>
  </si>
  <si>
    <t xml:space="preserve">V I C T O R I A´S  S E C R E T.</t>
  </si>
  <si>
    <t xml:space="preserve">AV. PATRIA #234</t>
  </si>
  <si>
    <t xml:space="preserve">CLAVE</t>
  </si>
  <si>
    <t xml:space="preserve">TURNO</t>
  </si>
  <si>
    <t xml:space="preserve">EXTRA</t>
  </si>
  <si>
    <t xml:space="preserve">1RA SEMANA</t>
  </si>
  <si>
    <t xml:space="preserve">HORAS EXTRAS 1RA</t>
  </si>
  <si>
    <t xml:space="preserve">IMPUESTO</t>
  </si>
  <si>
    <t xml:space="preserve">2DA SEMANA</t>
  </si>
  <si>
    <t xml:space="preserve">HORAS EXTRAS 2DA</t>
  </si>
  <si>
    <t xml:space="preserve">SUMA</t>
  </si>
  <si>
    <t xml:space="preserve"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</si>
</sst>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80A]#,##0.00;[RED]\-[$$-80A]#,##0.00"/>
    <numFmt numFmtId="166" formatCode="0.00%"/>
    <numFmt numFmtId="167" formatCode="&quot; $&quot;* #,##0.00\ ;&quot;-$&quot;* #,##0.00\ ;&quot; $&quot;* \-#\ ;\ @\ "/>
    <numFmt numFmtId="168" formatCode="&quot; $ &quot;* #,##0.00\ ;&quot;-$ &quot;* #,##0.00\ ;&quot; $ &quot;* \-#\ ;\ @\ "/>
  </numFmts>
  <fonts count="7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0"/>
      <name val="Arial"/>
      <family val="0"/>
    </font>
    <font>
      <sz val="10"/>
      <color rgb="FFFFFFFF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00"/>
        <bgColor rgb="FF0033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0000FF"/>
      </left>
      <right style="thin">
        <color rgb="FF0000FF"/>
      </right>
      <top/>
      <bottom/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66960</xdr:colOff>
      <xdr:row>5</xdr:row>
      <xdr:rowOff>132480</xdr:rowOff>
    </xdr:from>
    <xdr:to>
      <xdr:col>5</xdr:col>
      <xdr:colOff>410760</xdr:colOff>
      <xdr:row>8</xdr:row>
      <xdr:rowOff>83520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879480" y="1013760"/>
          <a:ext cx="4428720" cy="507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39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75" zoomScaleNormal="75" zoomScalePageLayoutView="100" workbookViewId="0">
      <selection pane="topLeft" activeCell="O31" activeCellId="0" sqref="O31"/>
    </sheetView>
  </sheetViews>
  <sheetFormatPr defaultRowHeight="14.6"/>
  <cols>
    <col collapsed="false" hidden="false" max="1" min="1" style="1" width="11.0510204081633"/>
    <col collapsed="false" hidden="false" max="2" min="2" style="1" width="12.4744897959184"/>
    <col collapsed="false" hidden="false" max="3" min="3" style="1" width="22.7244897959184"/>
    <col collapsed="false" hidden="false" max="4" min="4" style="1" width="14.7295918367347"/>
    <col collapsed="false" hidden="false" max="5" min="5" style="1" width="17.6836734693878"/>
    <col collapsed="false" hidden="false" max="6" min="6" style="1" width="23.4183673469388"/>
    <col collapsed="false" hidden="false" max="7" min="7" style="1" width="24.8112244897959"/>
    <col collapsed="false" hidden="false" max="8" min="8" style="1" width="25.5051020408163"/>
    <col collapsed="false" hidden="false" max="9" min="9" style="1" width="21.3367346938776"/>
    <col collapsed="false" hidden="false" max="10" min="10" style="1" width="20.6377551020408"/>
    <col collapsed="false" hidden="false" max="11" min="11" style="1" width="23.4183673469388"/>
    <col collapsed="false" hidden="false" max="12" min="12" style="1" width="24.8112244897959"/>
    <col collapsed="false" hidden="false" max="13" min="13" style="1" width="14.0408163265306"/>
    <col collapsed="false" hidden="false" max="14" min="14" style="1" width="10.3928571428571"/>
    <col collapsed="false" hidden="false" max="15" min="15" style="1" width="11.9489795918367"/>
    <col collapsed="false" hidden="false" max="16" min="16" style="1" width="14.9030612244898"/>
    <col collapsed="false" hidden="false" max="1025" min="17" style="1" width="11.0510204081633"/>
  </cols>
  <sheetData>
    <row r="1" customFormat="false" ht="14.6" hidden="false" customHeight="false" outlineLevel="0" collapsed="false">
      <c r="B1" s="2" t="s">
        <v>0</v>
      </c>
      <c r="C1" s="2" t="s">
        <v>1</v>
      </c>
      <c r="D1" s="3" t="n">
        <v>24.5</v>
      </c>
      <c r="F1" s="2" t="s">
        <v>2</v>
      </c>
      <c r="G1" s="2" t="n">
        <v>48</v>
      </c>
      <c r="I1" s="2" t="s">
        <v>3</v>
      </c>
      <c r="J1" s="2"/>
      <c r="L1" s="2" t="s">
        <v>4</v>
      </c>
      <c r="M1" s="2"/>
      <c r="N1" s="2"/>
    </row>
    <row r="2" customFormat="false" ht="14.6" hidden="false" customHeight="false" outlineLevel="0" collapsed="false">
      <c r="B2" s="2" t="s">
        <v>5</v>
      </c>
      <c r="C2" s="2" t="s">
        <v>6</v>
      </c>
      <c r="D2" s="3" t="n">
        <v>27.4</v>
      </c>
      <c r="I2" s="4" t="s">
        <v>0</v>
      </c>
      <c r="J2" s="5" t="n">
        <v>0.025</v>
      </c>
      <c r="L2" s="4" t="n">
        <v>1</v>
      </c>
      <c r="M2" s="5" t="s">
        <v>7</v>
      </c>
      <c r="N2" s="6" t="n">
        <v>200</v>
      </c>
    </row>
    <row r="3" customFormat="false" ht="14.6" hidden="false" customHeight="false" outlineLevel="0" collapsed="false">
      <c r="B3" s="2" t="s">
        <v>8</v>
      </c>
      <c r="C3" s="2" t="s">
        <v>9</v>
      </c>
      <c r="D3" s="3" t="n">
        <v>32.8</v>
      </c>
      <c r="I3" s="4" t="s">
        <v>5</v>
      </c>
      <c r="J3" s="5" t="n">
        <v>0.034</v>
      </c>
      <c r="L3" s="4" t="n">
        <v>2</v>
      </c>
      <c r="M3" s="5" t="s">
        <v>10</v>
      </c>
      <c r="N3" s="6" t="n">
        <v>100</v>
      </c>
    </row>
    <row r="4" customFormat="false" ht="14.6" hidden="false" customHeight="false" outlineLevel="0" collapsed="false">
      <c r="I4" s="4" t="s">
        <v>8</v>
      </c>
      <c r="J4" s="5" t="n">
        <v>0.041</v>
      </c>
      <c r="L4" s="4" t="n">
        <v>3</v>
      </c>
      <c r="M4" s="5" t="s">
        <v>11</v>
      </c>
      <c r="N4" s="6" t="n">
        <v>0</v>
      </c>
    </row>
    <row r="6" customFormat="false" ht="14.6" hidden="false" customHeight="false" outlineLevel="0" collapsed="false">
      <c r="B6" s="7" t="s">
        <v>12</v>
      </c>
      <c r="C6" s="7" t="s">
        <v>13</v>
      </c>
      <c r="D6" s="7" t="s">
        <v>14</v>
      </c>
      <c r="E6" s="7" t="s">
        <v>15</v>
      </c>
      <c r="F6" s="7" t="s">
        <v>16</v>
      </c>
      <c r="G6" s="7" t="s">
        <v>16</v>
      </c>
      <c r="H6" s="7" t="s">
        <v>17</v>
      </c>
      <c r="I6" s="7" t="s">
        <v>18</v>
      </c>
      <c r="J6" s="7" t="s">
        <v>19</v>
      </c>
      <c r="K6" s="7" t="s">
        <v>20</v>
      </c>
      <c r="L6" s="7" t="s">
        <v>21</v>
      </c>
      <c r="M6" s="8"/>
    </row>
    <row r="7" customFormat="false" ht="14.6" hidden="false" customHeight="false" outlineLevel="0" collapsed="false">
      <c r="B7" s="9" t="str">
        <f aca="false">CONCATENATE(LEFT(C7,1),LEFT(D7,1),LEFT(E7,1))</f>
        <v>IMR</v>
      </c>
      <c r="C7" s="9" t="s">
        <v>22</v>
      </c>
      <c r="D7" s="9" t="s">
        <v>23</v>
      </c>
      <c r="E7" s="9" t="s">
        <v>24</v>
      </c>
      <c r="F7" s="10" t="s">
        <v>0</v>
      </c>
      <c r="G7" s="9" t="str">
        <f aca="false">IF(F7="A",C$1,IF(F7="B",C$2,C$3))</f>
        <v>MATUTINO</v>
      </c>
      <c r="H7" s="10" t="n">
        <v>52</v>
      </c>
      <c r="I7" s="10" t="n">
        <f aca="false">IF(H7&gt;48,H7-G$1,0)</f>
        <v>4</v>
      </c>
      <c r="J7" s="11" t="n">
        <f aca="false">IF(F7="A",G$1*D$1,IF(F7="B",G$1*D$2,G$1*D$3))</f>
        <v>1176</v>
      </c>
      <c r="K7" s="11" t="n">
        <f aca="false">IF(F7="A",I7*D$1,IF(F7="B",I7*D$2,I7*D$3))</f>
        <v>98</v>
      </c>
      <c r="L7" s="11" t="n">
        <f aca="false">J7+K7</f>
        <v>1274</v>
      </c>
      <c r="M7" s="12"/>
    </row>
    <row r="8" customFormat="false" ht="14.6" hidden="false" customHeight="false" outlineLevel="0" collapsed="false">
      <c r="B8" s="9" t="str">
        <f aca="false">CONCATENATE(LEFT(C8,1),LEFT(D8,1),LEFT(E8,1))</f>
        <v>SDA</v>
      </c>
      <c r="C8" s="9" t="s">
        <v>25</v>
      </c>
      <c r="D8" s="9" t="s">
        <v>26</v>
      </c>
      <c r="E8" s="9" t="s">
        <v>27</v>
      </c>
      <c r="F8" s="10" t="s">
        <v>0</v>
      </c>
      <c r="G8" s="9" t="str">
        <f aca="false">IF(F8="A",C$1,IF(F8="B",C$2,C$3))</f>
        <v>MATUTINO</v>
      </c>
      <c r="H8" s="10" t="n">
        <v>48</v>
      </c>
      <c r="I8" s="10" t="n">
        <f aca="false">IF(H8&gt;48,H8-G$1,0)</f>
        <v>0</v>
      </c>
      <c r="J8" s="11" t="n">
        <f aca="false">IF(F8="A",G$1*D$1,IF(F8="B",G$1*D$2,G$1*D$3))</f>
        <v>1176</v>
      </c>
      <c r="K8" s="11" t="n">
        <f aca="false">IF(F8="A",I8*D$1,IF(F8="B",I8*D$2,I8*D$3))</f>
        <v>0</v>
      </c>
      <c r="L8" s="11" t="n">
        <f aca="false">J8+K8</f>
        <v>1176</v>
      </c>
      <c r="M8" s="12"/>
    </row>
    <row r="9" customFormat="false" ht="14.6" hidden="false" customHeight="false" outlineLevel="0" collapsed="false">
      <c r="B9" s="9" t="str">
        <f aca="false">CONCATENATE(LEFT(C9,1),LEFT(D9,1),LEFT(E9,1))</f>
        <v>APG</v>
      </c>
      <c r="C9" s="9" t="s">
        <v>28</v>
      </c>
      <c r="D9" s="9" t="s">
        <v>29</v>
      </c>
      <c r="E9" s="9" t="s">
        <v>30</v>
      </c>
      <c r="F9" s="10" t="s">
        <v>8</v>
      </c>
      <c r="G9" s="9" t="str">
        <f aca="false">IF(F9="A",C$1,IF(F9="B",C$2,C$3))</f>
        <v>NOCTURNO</v>
      </c>
      <c r="H9" s="10" t="n">
        <v>45</v>
      </c>
      <c r="I9" s="10" t="n">
        <f aca="false">IF(H9&gt;48,H9-G$1,0)</f>
        <v>0</v>
      </c>
      <c r="J9" s="11" t="n">
        <f aca="false">IF(F9="A",G$1*D$1,IF(F9="B",G$1*D$2,G$1*D$3))</f>
        <v>1574.4</v>
      </c>
      <c r="K9" s="11" t="n">
        <f aca="false">IF(F9="A",I9*D$1,IF(F9="B",I9*D$2,I9*D$3))</f>
        <v>0</v>
      </c>
      <c r="L9" s="11" t="n">
        <f aca="false">J9+K9</f>
        <v>1574.4</v>
      </c>
      <c r="M9" s="12"/>
    </row>
    <row r="10" customFormat="false" ht="14.6" hidden="false" customHeight="false" outlineLevel="0" collapsed="false">
      <c r="B10" s="9" t="str">
        <f aca="false">CONCATENATE(LEFT(C10,1),LEFT(D10,1),LEFT(E10,1))</f>
        <v>DGP</v>
      </c>
      <c r="C10" s="9" t="s">
        <v>31</v>
      </c>
      <c r="D10" s="9" t="s">
        <v>32</v>
      </c>
      <c r="E10" s="9" t="s">
        <v>33</v>
      </c>
      <c r="F10" s="10" t="s">
        <v>8</v>
      </c>
      <c r="G10" s="9" t="str">
        <f aca="false">IF(F10="A",C$1,IF(F10="B",C$2,C$3))</f>
        <v>NOCTURNO</v>
      </c>
      <c r="H10" s="10" t="n">
        <v>40</v>
      </c>
      <c r="I10" s="10" t="n">
        <f aca="false">IF(H10&gt;48,H10-G$1,0)</f>
        <v>0</v>
      </c>
      <c r="J10" s="11" t="n">
        <f aca="false">IF(F10="A",G$1*D$1,IF(F10="B",G$1*D$2,G$1*D$3))</f>
        <v>1574.4</v>
      </c>
      <c r="K10" s="11" t="n">
        <f aca="false">IF(F10="A",I10*D$1,IF(F10="B",I10*D$2,I10*D$3))</f>
        <v>0</v>
      </c>
      <c r="L10" s="11" t="n">
        <f aca="false">J10+K10</f>
        <v>1574.4</v>
      </c>
      <c r="M10" s="12"/>
    </row>
    <row r="11" customFormat="false" ht="14.6" hidden="false" customHeight="false" outlineLevel="0" collapsed="false">
      <c r="B11" s="9" t="str">
        <f aca="false">CONCATENATE(LEFT(C11,1),LEFT(D11,1),LEFT(E11,1))</f>
        <v>MJD</v>
      </c>
      <c r="C11" s="9" t="s">
        <v>34</v>
      </c>
      <c r="D11" s="9" t="s">
        <v>35</v>
      </c>
      <c r="E11" s="9" t="s">
        <v>26</v>
      </c>
      <c r="F11" s="10" t="s">
        <v>5</v>
      </c>
      <c r="G11" s="9" t="str">
        <f aca="false">IF(F11="A",C$1,IF(F11="B",C$2,C$3))</f>
        <v>VESPERTINO</v>
      </c>
      <c r="H11" s="10" t="n">
        <v>50</v>
      </c>
      <c r="I11" s="10" t="n">
        <f aca="false">IF(H11&gt;48,H11-G$1,0)</f>
        <v>2</v>
      </c>
      <c r="J11" s="11" t="n">
        <f aca="false">IF(F11="A",G$1*D$1,IF(F11="B",G$1*D$2,G$1*D$3))</f>
        <v>1315.2</v>
      </c>
      <c r="K11" s="11" t="n">
        <f aca="false">IF(F11="A",I11*D$1,IF(F11="B",I11*D$2,I11*D$3))</f>
        <v>54.8</v>
      </c>
      <c r="L11" s="11" t="n">
        <f aca="false">J11+K11</f>
        <v>1370</v>
      </c>
      <c r="M11" s="12"/>
    </row>
    <row r="12" customFormat="false" ht="14.6" hidden="false" customHeight="false" outlineLevel="0" collapsed="false">
      <c r="B12" s="9" t="str">
        <f aca="false">CONCATENATE(LEFT(C12,1),LEFT(D12,1),LEFT(E12,1))</f>
        <v>YSS</v>
      </c>
      <c r="C12" s="9" t="s">
        <v>36</v>
      </c>
      <c r="D12" s="9" t="s">
        <v>37</v>
      </c>
      <c r="E12" s="9" t="s">
        <v>38</v>
      </c>
      <c r="F12" s="10" t="s">
        <v>8</v>
      </c>
      <c r="G12" s="9" t="str">
        <f aca="false">IF(F12="A",C$1,IF(F12="B",C$2,C$3))</f>
        <v>NOCTURNO</v>
      </c>
      <c r="H12" s="10" t="n">
        <v>49</v>
      </c>
      <c r="I12" s="10" t="n">
        <f aca="false">IF(H12&gt;48,H12-G$1,0)</f>
        <v>1</v>
      </c>
      <c r="J12" s="11" t="n">
        <f aca="false">IF(F12="A",G$1*D$1,IF(F12="B",G$1*D$2,G$1*D$3))</f>
        <v>1574.4</v>
      </c>
      <c r="K12" s="11" t="n">
        <f aca="false">IF(F12="A",I12*D$1,IF(F12="B",I12*D$2,I12*D$3))</f>
        <v>32.8</v>
      </c>
      <c r="L12" s="11" t="n">
        <f aca="false">J12+K12</f>
        <v>1607.2</v>
      </c>
      <c r="M12" s="12"/>
    </row>
    <row r="13" customFormat="false" ht="14.6" hidden="false" customHeight="false" outlineLevel="0" collapsed="false">
      <c r="B13" s="9" t="str">
        <f aca="false">CONCATENATE(LEFT(C13,1),LEFT(D13,1),LEFT(E13,1))</f>
        <v>AMD</v>
      </c>
      <c r="C13" s="9" t="s">
        <v>39</v>
      </c>
      <c r="D13" s="9" t="s">
        <v>40</v>
      </c>
      <c r="E13" s="9" t="s">
        <v>41</v>
      </c>
      <c r="F13" s="10" t="s">
        <v>0</v>
      </c>
      <c r="G13" s="9" t="str">
        <f aca="false">IF(F13="A",C$1,IF(F13="B",C$2,C$3))</f>
        <v>MATUTINO</v>
      </c>
      <c r="H13" s="10" t="n">
        <v>54</v>
      </c>
      <c r="I13" s="10" t="n">
        <f aca="false">IF(H13&gt;48,H13-G$1,0)</f>
        <v>6</v>
      </c>
      <c r="J13" s="11" t="n">
        <f aca="false">IF(F13="A",G$1*D$1,IF(F13="B",G$1*D$2,G$1*D$3))</f>
        <v>1176</v>
      </c>
      <c r="K13" s="11" t="n">
        <f aca="false">IF(F13="A",I13*D$1,IF(F13="B",I13*D$2,I13*D$3))</f>
        <v>147</v>
      </c>
      <c r="L13" s="11" t="n">
        <f aca="false">J13+K13</f>
        <v>1323</v>
      </c>
      <c r="M13" s="12"/>
    </row>
    <row r="14" customFormat="false" ht="14.6" hidden="false" customHeight="false" outlineLevel="0" collapsed="false">
      <c r="B14" s="9" t="str">
        <f aca="false">CONCATENATE(LEFT(C14,1),LEFT(D14,1),LEFT(E14,1))</f>
        <v>MBN</v>
      </c>
      <c r="C14" s="9" t="s">
        <v>42</v>
      </c>
      <c r="D14" s="9" t="s">
        <v>43</v>
      </c>
      <c r="E14" s="9" t="s">
        <v>44</v>
      </c>
      <c r="F14" s="10" t="s">
        <v>5</v>
      </c>
      <c r="G14" s="9" t="str">
        <f aca="false">IF(F14="A",C$1,IF(F14="B",C$2,C$3))</f>
        <v>VESPERTINO</v>
      </c>
      <c r="H14" s="10" t="n">
        <v>48</v>
      </c>
      <c r="I14" s="10" t="n">
        <f aca="false">IF(H14&gt;48,H14-G$1,0)</f>
        <v>0</v>
      </c>
      <c r="J14" s="11" t="n">
        <f aca="false">IF(F14="A",G$1*D$1,IF(F14="B",G$1*D$2,G$1*D$3))</f>
        <v>1315.2</v>
      </c>
      <c r="K14" s="11" t="n">
        <f aca="false">IF(F14="A",I14*D$1,IF(F14="B",I14*D$2,I14*D$3))</f>
        <v>0</v>
      </c>
      <c r="L14" s="11" t="n">
        <f aca="false">J14+K14</f>
        <v>1315.2</v>
      </c>
      <c r="M14" s="12"/>
    </row>
    <row r="15" customFormat="false" ht="14.6" hidden="false" customHeight="false" outlineLevel="0" collapsed="false">
      <c r="B15" s="9" t="str">
        <f aca="false">CONCATENATE(LEFT(C15,1),LEFT(D15,1),LEFT(E15,1))</f>
        <v>VÁG</v>
      </c>
      <c r="C15" s="9" t="s">
        <v>45</v>
      </c>
      <c r="D15" s="9" t="s">
        <v>46</v>
      </c>
      <c r="E15" s="9" t="s">
        <v>47</v>
      </c>
      <c r="F15" s="10" t="s">
        <v>5</v>
      </c>
      <c r="G15" s="9" t="str">
        <f aca="false">IF(F15="A",C$1,IF(F15="B",C$2,C$3))</f>
        <v>VESPERTINO</v>
      </c>
      <c r="H15" s="10" t="n">
        <v>60</v>
      </c>
      <c r="I15" s="10" t="n">
        <f aca="false">IF(H15&gt;48,H15-G$1,0)</f>
        <v>12</v>
      </c>
      <c r="J15" s="11" t="n">
        <f aca="false">IF(F15="A",G$1*D$1,IF(F15="B",G$1*D$2,G$1*D$3))</f>
        <v>1315.2</v>
      </c>
      <c r="K15" s="11" t="n">
        <f aca="false">IF(F15="A",I15*D$1,IF(F15="B",I15*D$2,I15*D$3))</f>
        <v>328.8</v>
      </c>
      <c r="L15" s="11" t="n">
        <f aca="false">J15+K15</f>
        <v>1644</v>
      </c>
      <c r="M15" s="12"/>
    </row>
    <row r="16" customFormat="false" ht="14.6" hidden="false" customHeight="false" outlineLevel="0" collapsed="false">
      <c r="B16" s="9" t="str">
        <f aca="false">CONCATENATE(LEFT(C16,1),LEFT(D16,1),LEFT(E16,1))</f>
        <v>MRD</v>
      </c>
      <c r="C16" s="9" t="s">
        <v>48</v>
      </c>
      <c r="D16" s="9" t="s">
        <v>49</v>
      </c>
      <c r="E16" s="9" t="s">
        <v>26</v>
      </c>
      <c r="F16" s="10" t="s">
        <v>8</v>
      </c>
      <c r="G16" s="9" t="str">
        <f aca="false">IF(F16="A",C$1,IF(F16="B",C$2,C$3))</f>
        <v>NOCTURNO</v>
      </c>
      <c r="H16" s="10" t="n">
        <v>51</v>
      </c>
      <c r="I16" s="10" t="n">
        <f aca="false">IF(H16&gt;48,H16-G$1,0)</f>
        <v>3</v>
      </c>
      <c r="J16" s="11" t="n">
        <f aca="false">IF(F16="A",G$1*D$1,IF(F16="B",G$1*D$2,G$1*D$3))</f>
        <v>1574.4</v>
      </c>
      <c r="K16" s="11" t="n">
        <f aca="false">IF(F16="A",I16*D$1,IF(F16="B",I16*D$2,I16*D$3))</f>
        <v>98.4</v>
      </c>
      <c r="L16" s="11" t="n">
        <f aca="false">J16+K16</f>
        <v>1672.8</v>
      </c>
      <c r="M16" s="12"/>
    </row>
    <row r="17" customFormat="false" ht="14.6" hidden="false" customHeight="false" outlineLevel="0" collapsed="false">
      <c r="J17" s="13"/>
    </row>
    <row r="18" customFormat="false" ht="14.6" hidden="false" customHeight="false" outlineLevel="0" collapsed="false">
      <c r="B18" s="7" t="s">
        <v>50</v>
      </c>
      <c r="C18" s="7" t="s">
        <v>17</v>
      </c>
      <c r="D18" s="7" t="s">
        <v>18</v>
      </c>
      <c r="E18" s="7" t="s">
        <v>19</v>
      </c>
      <c r="F18" s="7" t="s">
        <v>20</v>
      </c>
      <c r="G18" s="7" t="s">
        <v>21</v>
      </c>
      <c r="H18" s="7" t="s">
        <v>51</v>
      </c>
      <c r="I18" s="7" t="s">
        <v>52</v>
      </c>
      <c r="J18" s="7" t="s">
        <v>53</v>
      </c>
      <c r="K18" s="7" t="s">
        <v>54</v>
      </c>
      <c r="L18" s="7" t="s">
        <v>4</v>
      </c>
      <c r="M18" s="7" t="s">
        <v>4</v>
      </c>
      <c r="N18" s="7" t="s">
        <v>55</v>
      </c>
      <c r="O18" s="7" t="s">
        <v>56</v>
      </c>
      <c r="P18" s="7" t="s">
        <v>57</v>
      </c>
      <c r="Q18" s="14"/>
    </row>
    <row r="19" customFormat="false" ht="14.6" hidden="false" customHeight="false" outlineLevel="0" collapsed="false">
      <c r="B19" s="9" t="s">
        <v>58</v>
      </c>
      <c r="C19" s="10" t="n">
        <v>49</v>
      </c>
      <c r="D19" s="9" t="n">
        <f aca="false">IF(C19&gt;48,C19-G$1,0)</f>
        <v>1</v>
      </c>
      <c r="E19" s="11" t="n">
        <f aca="false">IF(F7="A",G$1*D$1,IF(F7="B",G$1*D$2,G$1*D$3))</f>
        <v>1176</v>
      </c>
      <c r="F19" s="11" t="n">
        <f aca="false">IF(A19="A",D19*D$1,IF(A19="B",D19*D$2,D19*D$3))</f>
        <v>32.8</v>
      </c>
      <c r="G19" s="11" t="n">
        <f aca="false">E19+F19</f>
        <v>1208.8</v>
      </c>
      <c r="H19" s="15" t="n">
        <f aca="false">G19*2</f>
        <v>2417.6</v>
      </c>
      <c r="I19" s="11" t="n">
        <f aca="false">IF(F7="A",H19*J$4,IF(F7="B",H19*J$3,H19*J$4))</f>
        <v>99.1216</v>
      </c>
      <c r="J19" s="15" t="n">
        <f aca="false">H19-I19</f>
        <v>2318.4784</v>
      </c>
      <c r="K19" s="10" t="s">
        <v>59</v>
      </c>
      <c r="L19" s="10" t="n">
        <v>1</v>
      </c>
      <c r="M19" s="15" t="n">
        <f aca="false">IF(L19=L$2,N$2,IF(L19=L$3,N$3,N$4))</f>
        <v>200</v>
      </c>
      <c r="N19" s="11" t="n">
        <f aca="false">IF(K19="SI",M19+100,0)</f>
        <v>300</v>
      </c>
      <c r="O19" s="11" t="n">
        <f aca="false">IF(K19="SI",E19,0)</f>
        <v>1176</v>
      </c>
      <c r="P19" s="15" t="n">
        <f aca="false">J19+N19+O19</f>
        <v>3794.4784</v>
      </c>
      <c r="Q19" s="12"/>
    </row>
    <row r="20" customFormat="false" ht="14.6" hidden="false" customHeight="false" outlineLevel="0" collapsed="false">
      <c r="B20" s="9" t="s">
        <v>60</v>
      </c>
      <c r="C20" s="10" t="n">
        <v>53</v>
      </c>
      <c r="D20" s="9" t="n">
        <f aca="false">IF(C20&gt;48,C20-G$1,0)</f>
        <v>5</v>
      </c>
      <c r="E20" s="11" t="n">
        <f aca="false">IF(F8="A",G$1*D$1,IF(F8="B",G$1*D$2,G$1*D$3))</f>
        <v>1176</v>
      </c>
      <c r="F20" s="11" t="n">
        <f aca="false">IF(A20="A",D20*D$1,IF(A20="B",D20*D$2,D20*D$3))</f>
        <v>164</v>
      </c>
      <c r="G20" s="11" t="n">
        <f aca="false">E20+F20</f>
        <v>1340</v>
      </c>
      <c r="H20" s="15" t="n">
        <f aca="false">G20*2</f>
        <v>2680</v>
      </c>
      <c r="I20" s="11" t="n">
        <f aca="false">IF(F8="A",H20*J$4,IF(F8="B",H20*J$3,H20*J$4))</f>
        <v>109.88</v>
      </c>
      <c r="J20" s="15" t="n">
        <f aca="false">H20-I20</f>
        <v>2570.12</v>
      </c>
      <c r="K20" s="10" t="s">
        <v>59</v>
      </c>
      <c r="L20" s="10" t="n">
        <v>1</v>
      </c>
      <c r="M20" s="15" t="n">
        <f aca="false">IF(L20=L$2,N$2,IF(L20=L$3,N$3,N$4))</f>
        <v>200</v>
      </c>
      <c r="N20" s="11" t="n">
        <f aca="false">IF(K20="SI",M20+100,0)</f>
        <v>300</v>
      </c>
      <c r="O20" s="11" t="n">
        <f aca="false">IF(K20="SI",E20,0)</f>
        <v>1176</v>
      </c>
      <c r="P20" s="15" t="n">
        <f aca="false">J20+N20+O20</f>
        <v>4046.12</v>
      </c>
      <c r="Q20" s="12"/>
    </row>
    <row r="21" customFormat="false" ht="14.6" hidden="false" customHeight="false" outlineLevel="0" collapsed="false">
      <c r="B21" s="9" t="s">
        <v>61</v>
      </c>
      <c r="C21" s="10" t="n">
        <v>48</v>
      </c>
      <c r="D21" s="9" t="n">
        <f aca="false">IF(C21&gt;48,C21-G$1,0)</f>
        <v>0</v>
      </c>
      <c r="E21" s="11" t="n">
        <f aca="false">IF(F9="A",G$1*D$1,IF(F9="B",G$1*D$2,G$1*D$3))</f>
        <v>1574.4</v>
      </c>
      <c r="F21" s="11" t="n">
        <f aca="false">IF(A21="A",D21*D$1,IF(A21="B",D21*D$2,D21*D$3))</f>
        <v>0</v>
      </c>
      <c r="G21" s="11" t="n">
        <f aca="false">E21+F21</f>
        <v>1574.4</v>
      </c>
      <c r="H21" s="15" t="n">
        <f aca="false">G21*2</f>
        <v>3148.8</v>
      </c>
      <c r="I21" s="11" t="n">
        <f aca="false">IF(F9="A",H21*J$4,IF(F9="B",H21*J$3,H21*J$4))</f>
        <v>129.1008</v>
      </c>
      <c r="J21" s="15" t="n">
        <f aca="false">H21-I21</f>
        <v>3019.6992</v>
      </c>
      <c r="K21" s="10" t="s">
        <v>62</v>
      </c>
      <c r="L21" s="10" t="n">
        <v>3</v>
      </c>
      <c r="M21" s="15" t="n">
        <f aca="false">IF(L21=L$2,N$2,IF(L21=L$3,N$3,N$4))</f>
        <v>0</v>
      </c>
      <c r="N21" s="11" t="n">
        <f aca="false">IF(K21="SI",M21+100,0)</f>
        <v>0</v>
      </c>
      <c r="O21" s="11" t="n">
        <f aca="false">IF(K21="SI",E21,0)</f>
        <v>0</v>
      </c>
      <c r="P21" s="15" t="n">
        <f aca="false">J21+N21+O21</f>
        <v>3019.6992</v>
      </c>
      <c r="Q21" s="12"/>
    </row>
    <row r="22" customFormat="false" ht="14.6" hidden="false" customHeight="false" outlineLevel="0" collapsed="false">
      <c r="B22" s="9" t="s">
        <v>63</v>
      </c>
      <c r="C22" s="10" t="n">
        <v>56</v>
      </c>
      <c r="D22" s="9" t="n">
        <f aca="false">IF(C22&gt;48,C22-G$1,0)</f>
        <v>8</v>
      </c>
      <c r="E22" s="11" t="n">
        <f aca="false">IF(F10="A",G$1*D$1,IF(F10="B",G$1*D$2,G$1*D$3))</f>
        <v>1574.4</v>
      </c>
      <c r="F22" s="11" t="n">
        <f aca="false">IF(A22="A",D22*D$1,IF(A22="B",D22*D$2,D22*D$3))</f>
        <v>262.4</v>
      </c>
      <c r="G22" s="11" t="n">
        <f aca="false">E22+F22</f>
        <v>1836.8</v>
      </c>
      <c r="H22" s="15" t="n">
        <f aca="false">G22*2</f>
        <v>3673.6</v>
      </c>
      <c r="I22" s="11" t="n">
        <f aca="false">IF(F10="A",H22*J$4,IF(F10="B",H22*J$3,H22*J$4))</f>
        <v>150.6176</v>
      </c>
      <c r="J22" s="15" t="n">
        <f aca="false">H22-I22</f>
        <v>3522.9824</v>
      </c>
      <c r="K22" s="10" t="s">
        <v>62</v>
      </c>
      <c r="L22" s="10" t="n">
        <v>1</v>
      </c>
      <c r="M22" s="15" t="n">
        <f aca="false">IF(L22=L$2,N$2,IF(L22=L$3,N$3,N$4))</f>
        <v>200</v>
      </c>
      <c r="N22" s="11" t="n">
        <f aca="false">IF(K22="SI",M22+100,0)</f>
        <v>0</v>
      </c>
      <c r="O22" s="11" t="n">
        <f aca="false">IF(K22="SI",E22,0)</f>
        <v>0</v>
      </c>
      <c r="P22" s="15" t="n">
        <f aca="false">J22+N22+O22</f>
        <v>3522.9824</v>
      </c>
      <c r="Q22" s="12"/>
    </row>
    <row r="23" customFormat="false" ht="14.6" hidden="false" customHeight="false" outlineLevel="0" collapsed="false">
      <c r="B23" s="9" t="s">
        <v>64</v>
      </c>
      <c r="C23" s="10" t="n">
        <v>45</v>
      </c>
      <c r="D23" s="9" t="n">
        <f aca="false">IF(C23&gt;48,C23-G$1,0)</f>
        <v>0</v>
      </c>
      <c r="E23" s="11" t="n">
        <f aca="false">IF(F11="A",G$1*D$1,IF(F11="B",G$1*D$2,G$1*D$3))</f>
        <v>1315.2</v>
      </c>
      <c r="F23" s="11" t="n">
        <f aca="false">IF(A23="A",D23*D$1,IF(A23="B",D23*D$2,D23*D$3))</f>
        <v>0</v>
      </c>
      <c r="G23" s="11" t="n">
        <f aca="false">E23+F23</f>
        <v>1315.2</v>
      </c>
      <c r="H23" s="15" t="n">
        <f aca="false">G23*2</f>
        <v>2630.4</v>
      </c>
      <c r="I23" s="11" t="n">
        <f aca="false">IF(F11="A",H23*J$4,IF(F11="B",H23*J$3,H23*J$4))</f>
        <v>89.4336</v>
      </c>
      <c r="J23" s="15" t="n">
        <f aca="false">H23-I23</f>
        <v>2540.9664</v>
      </c>
      <c r="K23" s="10" t="s">
        <v>62</v>
      </c>
      <c r="L23" s="10" t="n">
        <v>3</v>
      </c>
      <c r="M23" s="15" t="n">
        <f aca="false">IF(L23=L$2,N$2,IF(L23=L$3,N$3,N$4))</f>
        <v>0</v>
      </c>
      <c r="N23" s="11" t="n">
        <f aca="false">IF(K23="SI",M23+100,0)</f>
        <v>0</v>
      </c>
      <c r="O23" s="11" t="n">
        <f aca="false">IF(K23="SI",E23,0)</f>
        <v>0</v>
      </c>
      <c r="P23" s="15" t="n">
        <f aca="false">J23+N23+O23</f>
        <v>2540.9664</v>
      </c>
      <c r="Q23" s="12"/>
    </row>
    <row r="24" customFormat="false" ht="14.6" hidden="false" customHeight="false" outlineLevel="0" collapsed="false">
      <c r="B24" s="9" t="s">
        <v>65</v>
      </c>
      <c r="C24" s="10" t="n">
        <v>42</v>
      </c>
      <c r="D24" s="9" t="n">
        <f aca="false">IF(C24&gt;48,C24-G$1,0)</f>
        <v>0</v>
      </c>
      <c r="E24" s="11" t="n">
        <f aca="false">IF(F12="A",G$1*D$1,IF(F12="B",G$1*D$2,G$1*D$3))</f>
        <v>1574.4</v>
      </c>
      <c r="F24" s="11" t="n">
        <f aca="false">IF(A24="A",D24*D$1,IF(A24="B",D24*D$2,D24*D$3))</f>
        <v>0</v>
      </c>
      <c r="G24" s="11" t="n">
        <f aca="false">E24+F24</f>
        <v>1574.4</v>
      </c>
      <c r="H24" s="15" t="n">
        <f aca="false">G24*2</f>
        <v>3148.8</v>
      </c>
      <c r="I24" s="11" t="n">
        <f aca="false">IF(F12="A",H24*J$4,IF(F12="B",H24*J$3,H24*J$4))</f>
        <v>129.1008</v>
      </c>
      <c r="J24" s="15" t="n">
        <f aca="false">H24-I24</f>
        <v>3019.6992</v>
      </c>
      <c r="K24" s="10" t="s">
        <v>59</v>
      </c>
      <c r="L24" s="10" t="n">
        <v>3</v>
      </c>
      <c r="M24" s="15" t="n">
        <f aca="false">IF(L24=L$2,N$2,IF(L24=L$3,N$3,N$4))</f>
        <v>0</v>
      </c>
      <c r="N24" s="11" t="n">
        <f aca="false">IF(K24="SI",M24+100,0)</f>
        <v>100</v>
      </c>
      <c r="O24" s="11" t="n">
        <f aca="false">IF(K24="SI",E24,0)</f>
        <v>1574.4</v>
      </c>
      <c r="P24" s="15" t="n">
        <f aca="false">J24+N24+O24</f>
        <v>4694.0992</v>
      </c>
      <c r="Q24" s="12"/>
    </row>
    <row r="25" customFormat="false" ht="14.6" hidden="false" customHeight="false" outlineLevel="0" collapsed="false">
      <c r="B25" s="9" t="s">
        <v>66</v>
      </c>
      <c r="C25" s="10" t="n">
        <v>48</v>
      </c>
      <c r="D25" s="9" t="n">
        <f aca="false">IF(C25&gt;48,C25-G$1,0)</f>
        <v>0</v>
      </c>
      <c r="E25" s="11" t="n">
        <f aca="false">IF(F13="A",G$1*D$1,IF(F13="B",G$1*D$2,G$1*D$3))</f>
        <v>1176</v>
      </c>
      <c r="F25" s="11" t="n">
        <f aca="false">IF(A25="A",D25*D$1,IF(A25="B",D25*D$2,D25*D$3))</f>
        <v>0</v>
      </c>
      <c r="G25" s="11" t="n">
        <f aca="false">E25+F25</f>
        <v>1176</v>
      </c>
      <c r="H25" s="15" t="n">
        <f aca="false">G25*2</f>
        <v>2352</v>
      </c>
      <c r="I25" s="11" t="n">
        <f aca="false">IF(F13="A",H25*J$4,IF(F13="B",H25*J$3,H25*J$4))</f>
        <v>96.432</v>
      </c>
      <c r="J25" s="15" t="n">
        <f aca="false">H25-I25</f>
        <v>2255.568</v>
      </c>
      <c r="K25" s="10" t="s">
        <v>62</v>
      </c>
      <c r="L25" s="10" t="n">
        <v>2</v>
      </c>
      <c r="M25" s="15" t="n">
        <f aca="false">IF(L25=L$2,N$2,IF(L25=L$3,N$3,N$4))</f>
        <v>100</v>
      </c>
      <c r="N25" s="11" t="n">
        <f aca="false">IF(K25="SI",M25+100,0)</f>
        <v>0</v>
      </c>
      <c r="O25" s="11" t="n">
        <f aca="false">IF(K25="SI",E25,0)</f>
        <v>0</v>
      </c>
      <c r="P25" s="15" t="n">
        <f aca="false">J25+N25+O25</f>
        <v>2255.568</v>
      </c>
      <c r="Q25" s="12"/>
    </row>
    <row r="26" customFormat="false" ht="14.6" hidden="false" customHeight="false" outlineLevel="0" collapsed="false">
      <c r="B26" s="9" t="s">
        <v>67</v>
      </c>
      <c r="C26" s="10" t="n">
        <v>55</v>
      </c>
      <c r="D26" s="9" t="n">
        <f aca="false">IF(C26&gt;48,C26-G$1,0)</f>
        <v>7</v>
      </c>
      <c r="E26" s="11" t="n">
        <f aca="false">IF(F14="A",G$1*D$1,IF(F14="B",G$1*D$2,G$1*D$3))</f>
        <v>1315.2</v>
      </c>
      <c r="F26" s="11" t="n">
        <f aca="false">IF(A26="A",D26*D$1,IF(A26="B",D26*D$2,D26*D$3))</f>
        <v>229.6</v>
      </c>
      <c r="G26" s="11" t="n">
        <f aca="false">E26+F26</f>
        <v>1544.8</v>
      </c>
      <c r="H26" s="15" t="n">
        <f aca="false">G26*2</f>
        <v>3089.6</v>
      </c>
      <c r="I26" s="11" t="n">
        <f aca="false">IF(F14="A",H26*J$4,IF(F14="B",H26*J$3,H26*J$4))</f>
        <v>105.0464</v>
      </c>
      <c r="J26" s="15" t="n">
        <f aca="false">H26-I26</f>
        <v>2984.5536</v>
      </c>
      <c r="K26" s="10" t="s">
        <v>59</v>
      </c>
      <c r="L26" s="10" t="n">
        <v>2</v>
      </c>
      <c r="M26" s="15" t="n">
        <f aca="false">IF(L26=L$2,N$2,IF(L26=L$3,N$3,N$4))</f>
        <v>100</v>
      </c>
      <c r="N26" s="11" t="n">
        <f aca="false">IF(K26="SI",M26+100,0)</f>
        <v>200</v>
      </c>
      <c r="O26" s="11" t="n">
        <f aca="false">IF(K26="SI",E26,0)</f>
        <v>1315.2</v>
      </c>
      <c r="P26" s="15" t="n">
        <f aca="false">J26+N26+O26</f>
        <v>4499.7536</v>
      </c>
      <c r="Q26" s="12"/>
    </row>
    <row r="27" customFormat="false" ht="14.6" hidden="false" customHeight="false" outlineLevel="0" collapsed="false">
      <c r="B27" s="9" t="s">
        <v>68</v>
      </c>
      <c r="C27" s="10" t="n">
        <v>62</v>
      </c>
      <c r="D27" s="9" t="n">
        <f aca="false">IF(C27&gt;48,C27-G$1,0)</f>
        <v>14</v>
      </c>
      <c r="E27" s="11" t="n">
        <f aca="false">IF(F15="A",G$1*D$1,IF(F15="B",G$1*D$2,G$1*D$3))</f>
        <v>1315.2</v>
      </c>
      <c r="F27" s="11" t="n">
        <f aca="false">IF(A27="A",D27*D$1,IF(A27="B",D27*D$2,D27*D$3))</f>
        <v>459.2</v>
      </c>
      <c r="G27" s="11" t="n">
        <f aca="false">E27+F27</f>
        <v>1774.4</v>
      </c>
      <c r="H27" s="15" t="n">
        <f aca="false">G27*2</f>
        <v>3548.8</v>
      </c>
      <c r="I27" s="11" t="n">
        <f aca="false">IF(F15="A",H27*J$4,IF(F15="B",H27*J$3,H27*J$4))</f>
        <v>120.6592</v>
      </c>
      <c r="J27" s="15" t="n">
        <f aca="false">H27-I27</f>
        <v>3428.1408</v>
      </c>
      <c r="K27" s="10" t="s">
        <v>62</v>
      </c>
      <c r="L27" s="10" t="n">
        <v>1</v>
      </c>
      <c r="M27" s="15" t="n">
        <f aca="false">IF(L27=L$2,N$2,IF(L27=L$3,N$3,N$4))</f>
        <v>200</v>
      </c>
      <c r="N27" s="11" t="n">
        <f aca="false">IF(K27="SI",M27+100,0)</f>
        <v>0</v>
      </c>
      <c r="O27" s="11" t="n">
        <f aca="false">IF(K27="SI",E27,0)</f>
        <v>0</v>
      </c>
      <c r="P27" s="15" t="n">
        <f aca="false">J27+N27+O27</f>
        <v>3428.1408</v>
      </c>
      <c r="Q27" s="12"/>
    </row>
    <row r="39" customFormat="false" ht="14.6" hidden="false" customHeight="false" outlineLevel="0" collapsed="false">
      <c r="G39" s="1" t="s">
        <v>69</v>
      </c>
    </row>
  </sheetData>
  <mergeCells count="2">
    <mergeCell ref="I1:J1"/>
    <mergeCell ref="L1:N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3:V3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G25" activeCellId="0" sqref="G25"/>
    </sheetView>
  </sheetViews>
  <sheetFormatPr defaultRowHeight="12.8"/>
  <cols>
    <col collapsed="false" hidden="false" max="1" min="1" style="0" width="11.5204081632653"/>
    <col collapsed="false" hidden="false" max="2" min="2" style="0" width="23.3367346938776"/>
    <col collapsed="false" hidden="false" max="5" min="3" style="0" width="11.5204081632653"/>
    <col collapsed="false" hidden="false" max="6" min="6" style="0" width="14.4438775510204"/>
    <col collapsed="false" hidden="false" max="7" min="7" style="0" width="17.0357142857143"/>
    <col collapsed="false" hidden="false" max="1025" min="8" style="0" width="11.5204081632653"/>
  </cols>
  <sheetData>
    <row r="3" customFormat="false" ht="14.6" hidden="false" customHeight="false" outlineLevel="0" collapsed="false">
      <c r="B3" s="16"/>
      <c r="C3" s="16"/>
      <c r="D3" s="16"/>
      <c r="E3" s="16"/>
      <c r="F3" s="16"/>
      <c r="G3" s="16"/>
      <c r="H3" s="16"/>
      <c r="I3" s="16"/>
      <c r="J3" s="16"/>
      <c r="K3" s="16"/>
    </row>
    <row r="4" customFormat="false" ht="14.6" hidden="false" customHeight="false" outlineLevel="0" collapsed="false">
      <c r="B4" s="16"/>
      <c r="C4" s="16"/>
      <c r="D4" s="16"/>
      <c r="E4" s="16"/>
      <c r="F4" s="17"/>
      <c r="G4" s="17"/>
      <c r="H4" s="17"/>
      <c r="I4" s="16"/>
      <c r="J4" s="16"/>
      <c r="K4" s="16"/>
    </row>
    <row r="5" customFormat="false" ht="14.6" hidden="false" customHeight="false" outlineLevel="0" collapsed="false">
      <c r="B5" s="16"/>
      <c r="C5" s="16"/>
      <c r="D5" s="16"/>
      <c r="E5" s="16"/>
      <c r="F5" s="17"/>
      <c r="G5" s="17"/>
      <c r="H5" s="17"/>
      <c r="I5" s="16"/>
      <c r="J5" s="16"/>
      <c r="K5" s="16"/>
    </row>
    <row r="6" customFormat="false" ht="14.6" hidden="false" customHeight="false" outlineLevel="0" collapsed="false">
      <c r="B6" s="16"/>
      <c r="C6" s="16"/>
      <c r="D6" s="16"/>
      <c r="E6" s="16"/>
      <c r="F6" s="17"/>
      <c r="G6" s="17"/>
      <c r="H6" s="17"/>
      <c r="I6" s="16"/>
      <c r="J6" s="16"/>
      <c r="K6" s="16"/>
    </row>
    <row r="7" customFormat="false" ht="14.6" hidden="false" customHeight="false" outlineLevel="0" collapsed="false">
      <c r="B7" s="16"/>
      <c r="C7" s="16"/>
      <c r="D7" s="16"/>
      <c r="E7" s="16"/>
      <c r="F7" s="17" t="s">
        <v>70</v>
      </c>
      <c r="G7" s="17"/>
      <c r="H7" s="17"/>
      <c r="I7" s="16"/>
      <c r="J7" s="16"/>
      <c r="K7" s="16"/>
    </row>
    <row r="8" customFormat="false" ht="14.6" hidden="false" customHeight="false" outlineLevel="0" collapsed="false">
      <c r="B8" s="16"/>
      <c r="C8" s="16"/>
      <c r="D8" s="16"/>
      <c r="E8" s="16"/>
      <c r="F8" s="17" t="s">
        <v>71</v>
      </c>
      <c r="G8" s="17"/>
      <c r="H8" s="17"/>
      <c r="I8" s="16"/>
      <c r="J8" s="16"/>
      <c r="K8" s="16"/>
    </row>
    <row r="9" customFormat="false" ht="14.6" hidden="false" customHeight="false" outlineLevel="0" collapsed="false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customFormat="false" ht="14.6" hidden="false" customHeight="false" outlineLevel="0" collapsed="false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customFormat="false" ht="14.6" hidden="false" customHeight="false" outlineLevel="0" collapsed="false"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customFormat="false" ht="14.6" hidden="false" customHeight="false" outlineLevel="0" collapsed="false"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customFormat="false" ht="14.6" hidden="false" customHeight="false" outlineLevel="0" collapsed="false"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customFormat="false" ht="14.6" hidden="false" customHeight="false" outlineLevel="0" collapsed="false"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customFormat="false" ht="14.6" hidden="false" customHeight="false" outlineLevel="0" collapsed="false"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customFormat="false" ht="14.6" hidden="false" customHeight="false" outlineLevel="0" collapsed="false"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customFormat="false" ht="14.6" hidden="false" customHeight="false" outlineLevel="0" collapsed="false">
      <c r="B17" s="18" t="s">
        <v>72</v>
      </c>
      <c r="C17" s="19" t="s">
        <v>60</v>
      </c>
      <c r="D17" s="19"/>
      <c r="E17" s="20"/>
      <c r="F17" s="21" t="s">
        <v>4</v>
      </c>
      <c r="G17" s="22" t="n">
        <f aca="false">VLOOKUP(C17,SEM2,12)</f>
        <v>200</v>
      </c>
      <c r="H17" s="16"/>
      <c r="I17" s="16"/>
      <c r="J17" s="16"/>
      <c r="K17" s="16"/>
    </row>
    <row r="18" customFormat="false" ht="14.6" hidden="false" customHeight="false" outlineLevel="0" collapsed="false">
      <c r="B18" s="18" t="s">
        <v>13</v>
      </c>
      <c r="C18" s="23" t="str">
        <f aca="false">UPPER(VLOOKUP(C17,SEM1,2))</f>
        <v>SAMUEL</v>
      </c>
      <c r="D18" s="23"/>
      <c r="E18" s="20"/>
      <c r="F18" s="21" t="s">
        <v>54</v>
      </c>
      <c r="G18" s="22" t="n">
        <f aca="false">VLOOKUP(C17,SEM2,13)</f>
        <v>300</v>
      </c>
      <c r="H18" s="16"/>
      <c r="I18" s="16"/>
      <c r="J18" s="16"/>
      <c r="K18" s="16"/>
    </row>
    <row r="19" customFormat="false" ht="14.6" hidden="false" customHeight="false" outlineLevel="0" collapsed="false">
      <c r="B19" s="18" t="s">
        <v>73</v>
      </c>
      <c r="C19" s="23" t="str">
        <f aca="false">VLOOKUP(C17,SEM1,6)</f>
        <v>MATUTINO</v>
      </c>
      <c r="D19" s="23"/>
      <c r="E19" s="20"/>
      <c r="F19" s="21" t="s">
        <v>74</v>
      </c>
      <c r="G19" s="22" t="n">
        <f aca="false">VLOOKUP(C17,SEM2,14)</f>
        <v>1176</v>
      </c>
      <c r="H19" s="16"/>
      <c r="I19" s="16"/>
      <c r="J19" s="16"/>
      <c r="K19" s="16"/>
    </row>
    <row r="20" customFormat="false" ht="14.6" hidden="false" customHeight="false" outlineLevel="0" collapsed="false">
      <c r="B20" s="18" t="s">
        <v>75</v>
      </c>
      <c r="C20" s="24" t="n">
        <f aca="false">VLOOKUP(C17,SEM1,9)</f>
        <v>1176</v>
      </c>
      <c r="D20" s="24"/>
      <c r="E20" s="20"/>
      <c r="F20" s="16"/>
      <c r="G20" s="16"/>
      <c r="H20" s="16"/>
      <c r="I20" s="16"/>
      <c r="J20" s="16"/>
      <c r="K20" s="16"/>
    </row>
    <row r="21" customFormat="false" ht="14.6" hidden="false" customHeight="false" outlineLevel="0" collapsed="false">
      <c r="B21" s="18" t="s">
        <v>76</v>
      </c>
      <c r="C21" s="23" t="n">
        <f aca="false">VLOOKUP(C17,SEM1,10)</f>
        <v>0</v>
      </c>
      <c r="D21" s="23"/>
      <c r="E21" s="20"/>
      <c r="F21" s="21" t="s">
        <v>77</v>
      </c>
      <c r="G21" s="21" t="n">
        <f aca="false">VLOOKUP(C17,SEM2,8)</f>
        <v>109.88</v>
      </c>
      <c r="H21" s="16"/>
      <c r="I21" s="16"/>
      <c r="J21" s="16"/>
      <c r="K21" s="16"/>
    </row>
    <row r="22" customFormat="false" ht="14.6" hidden="false" customHeight="false" outlineLevel="0" collapsed="false">
      <c r="B22" s="18" t="s">
        <v>78</v>
      </c>
      <c r="C22" s="24" t="n">
        <f aca="false">VLOOKUP(C17,SEM2,4)</f>
        <v>1176</v>
      </c>
      <c r="D22" s="24"/>
      <c r="E22" s="20"/>
      <c r="F22" s="16"/>
      <c r="G22" s="16"/>
      <c r="H22" s="16"/>
      <c r="I22" s="16"/>
      <c r="J22" s="16"/>
      <c r="K22" s="16"/>
      <c r="V22" s="25"/>
    </row>
    <row r="23" customFormat="false" ht="14.6" hidden="false" customHeight="false" outlineLevel="0" collapsed="false">
      <c r="B23" s="18" t="s">
        <v>79</v>
      </c>
      <c r="C23" s="24" t="n">
        <f aca="false">VLOOKUP(C17,SEM2,5)</f>
        <v>164</v>
      </c>
      <c r="D23" s="24"/>
      <c r="E23" s="20"/>
      <c r="F23" s="16"/>
      <c r="G23" s="16"/>
      <c r="H23" s="16"/>
      <c r="I23" s="16"/>
      <c r="J23" s="16"/>
      <c r="K23" s="16"/>
      <c r="V23" s="25"/>
    </row>
    <row r="24" customFormat="false" ht="14.6" hidden="false" customHeight="false" outlineLevel="0" collapsed="false">
      <c r="B24" s="16"/>
      <c r="C24" s="22" t="n">
        <f aca="false">SUM(C20:C22)</f>
        <v>2352</v>
      </c>
      <c r="D24" s="16"/>
      <c r="E24" s="16"/>
      <c r="F24" s="21" t="s">
        <v>80</v>
      </c>
      <c r="G24" s="22" t="n">
        <f aca="false">SUM(C20+C21+C22+G17+G18+G19+C23)</f>
        <v>4192</v>
      </c>
      <c r="H24" s="16"/>
      <c r="I24" s="16"/>
      <c r="J24" s="16"/>
      <c r="K24" s="16"/>
    </row>
    <row r="25" customFormat="false" ht="14.6" hidden="false" customHeight="false" outlineLevel="0" collapsed="false">
      <c r="B25" s="16"/>
      <c r="C25" s="16"/>
      <c r="D25" s="16"/>
      <c r="E25" s="16"/>
      <c r="F25" s="21" t="s">
        <v>77</v>
      </c>
      <c r="G25" s="21" t="n">
        <f aca="false">VLOOKUP(C17,SEM2,8)</f>
        <v>109.88</v>
      </c>
      <c r="H25" s="16"/>
      <c r="I25" s="16"/>
      <c r="J25" s="16"/>
      <c r="K25" s="16"/>
    </row>
    <row r="26" customFormat="false" ht="14.6" hidden="false" customHeight="false" outlineLevel="0" collapsed="false">
      <c r="B26" s="16"/>
      <c r="C26" s="16"/>
      <c r="D26" s="16"/>
      <c r="E26" s="16"/>
      <c r="F26" s="21" t="s">
        <v>81</v>
      </c>
      <c r="G26" s="22" t="n">
        <f aca="false">G24-G25</f>
        <v>4082.12</v>
      </c>
      <c r="H26" s="16"/>
      <c r="I26" s="16"/>
      <c r="J26" s="16"/>
      <c r="K26" s="16"/>
    </row>
    <row r="27" customFormat="false" ht="14.6" hidden="false" customHeight="false" outlineLevel="0" collapsed="false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customFormat="false" ht="14.6" hidden="false" customHeight="false" outlineLevel="0" collapsed="false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customFormat="false" ht="14.6" hidden="false" customHeight="false" outlineLevel="0" collapsed="false"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customFormat="false" ht="14.6" hidden="false" customHeight="false" outlineLevel="0" collapsed="false"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customFormat="false" ht="14.6" hidden="false" customHeight="false" outlineLevel="0" collapsed="false"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customFormat="false" ht="14.6" hidden="false" customHeight="false" outlineLevel="0" collapsed="false"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customFormat="false" ht="14.6" hidden="false" customHeight="false" outlineLevel="0" collapsed="false"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customFormat="false" ht="14.6" hidden="false" customHeight="false" outlineLevel="0" collapsed="false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customFormat="false" ht="14.6" hidden="false" customHeight="false" outlineLevel="0" collapsed="false"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customFormat="false" ht="14.6" hidden="false" customHeight="false" outlineLevel="0" collapsed="false"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customFormat="false" ht="14.6" hidden="false" customHeight="false" outlineLevel="0" collapsed="false"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customFormat="false" ht="14.6" hidden="false" customHeight="false" outlineLevel="0" collapsed="false"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customFormat="false" ht="14.6" hidden="false" customHeight="false" outlineLevel="0" collapsed="false">
      <c r="B39" s="16"/>
      <c r="C39" s="16"/>
      <c r="D39" s="16"/>
      <c r="E39" s="16"/>
      <c r="F39" s="16"/>
      <c r="G39" s="16"/>
      <c r="H39" s="16"/>
      <c r="I39" s="16"/>
      <c r="J39" s="16"/>
      <c r="K39" s="16"/>
    </row>
  </sheetData>
  <mergeCells count="12">
    <mergeCell ref="F4:H4"/>
    <mergeCell ref="F5:H5"/>
    <mergeCell ref="F6:H6"/>
    <mergeCell ref="F7:H7"/>
    <mergeCell ref="F8:H8"/>
    <mergeCell ref="C17:D17"/>
    <mergeCell ref="C18:D18"/>
    <mergeCell ref="C19:D19"/>
    <mergeCell ref="C20:D20"/>
    <mergeCell ref="C21:D21"/>
    <mergeCell ref="C22:D22"/>
    <mergeCell ref="C23:D23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2017-05-02T08:33:08Z</dcterms:created>
  <dc:creator>labh1 </dc:creator>
  <dc:description/>
  <dc:language>es-MX</dc:language>
  <cp:lastModifiedBy/>
  <dcterms:modified xsi:type="dcterms:W3CDTF">2017-05-05T09:16:49Z</dcterms:modified>
  <cp:revision>5</cp:revision>
  <dc:subject/>
  <dc:title/>
</cp:coreProperties>
</file>