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2" activeTab="0"/>
  </bookViews>
  <sheets>
    <sheet name="Hoja1" sheetId="1" r:id="rId1"/>
    <sheet name="Hoja2" sheetId="2" r:id="rId2"/>
  </sheets>
  <definedNames>
    <definedName name="Sem1">'Hoja1'!$B$6:$L$16</definedName>
    <definedName name="Sem2">'Hoja1'!$B$18:$P$27</definedName>
  </definedNames>
  <calcPr fullCalcOnLoad="1"/>
</workbook>
</file>

<file path=xl/sharedStrings.xml><?xml version="1.0" encoding="utf-8"?>
<sst xmlns="http://schemas.openxmlformats.org/spreadsheetml/2006/main" count="119" uniqueCount="86">
  <si>
    <t>A</t>
  </si>
  <si>
    <t>MATUTINO</t>
  </si>
  <si>
    <t xml:space="preserve">JORNADA LABORAL </t>
  </si>
  <si>
    <t>IMPUESTO QUINCENAL</t>
  </si>
  <si>
    <t>DESEMPEÑO</t>
  </si>
  <si>
    <t>B</t>
  </si>
  <si>
    <t>VESPERTINO</t>
  </si>
  <si>
    <t>BUENO</t>
  </si>
  <si>
    <t>C</t>
  </si>
  <si>
    <t>NOCTURNO</t>
  </si>
  <si>
    <t>REGULAR</t>
  </si>
  <si>
    <t>MALO</t>
  </si>
  <si>
    <t>N. PLAZA</t>
  </si>
  <si>
    <t>NOMBRE</t>
  </si>
  <si>
    <t>AP. PATERNO</t>
  </si>
  <si>
    <t>AP. MATERNO</t>
  </si>
  <si>
    <t>HORARIO</t>
  </si>
  <si>
    <t>HORAS TRABAJADAS</t>
  </si>
  <si>
    <t>EXTRAS</t>
  </si>
  <si>
    <t>PAGO SEMANAL</t>
  </si>
  <si>
    <t>PAGO HORAS EXTRAS</t>
  </si>
  <si>
    <t>PAGO TOTAL SEMANAL</t>
  </si>
  <si>
    <t>Irma Ivette</t>
  </si>
  <si>
    <t>Muñoz</t>
  </si>
  <si>
    <t>Ramírez</t>
  </si>
  <si>
    <t>Samuel</t>
  </si>
  <si>
    <t>Díaz</t>
  </si>
  <si>
    <t>Amezquita</t>
  </si>
  <si>
    <t>Aurora</t>
  </si>
  <si>
    <t>Pont</t>
  </si>
  <si>
    <t>Guerra</t>
  </si>
  <si>
    <t>David</t>
  </si>
  <si>
    <t>Gutiérrez</t>
  </si>
  <si>
    <t>Ponce</t>
  </si>
  <si>
    <t>Mauricio</t>
  </si>
  <si>
    <t>Juárez</t>
  </si>
  <si>
    <t>Yolanda</t>
  </si>
  <si>
    <t>Serrano</t>
  </si>
  <si>
    <t xml:space="preserve">Suarez </t>
  </si>
  <si>
    <t>Andrea</t>
  </si>
  <si>
    <t>Mora</t>
  </si>
  <si>
    <t>Dávalos</t>
  </si>
  <si>
    <t>Miguel</t>
  </si>
  <si>
    <t>Borja</t>
  </si>
  <si>
    <t>Nuño</t>
  </si>
  <si>
    <t>Verónica</t>
  </si>
  <si>
    <t>Álvarez</t>
  </si>
  <si>
    <t>González</t>
  </si>
  <si>
    <t>Mario</t>
  </si>
  <si>
    <t>Ramos</t>
  </si>
  <si>
    <t>NO. PLAZA</t>
  </si>
  <si>
    <t>PAGO QUINCENAL S/IMP.</t>
  </si>
  <si>
    <t>IMPUESTO A PAGAR</t>
  </si>
  <si>
    <t>TOTAL QUINCENAL</t>
  </si>
  <si>
    <t>PUNTUALIDAD</t>
  </si>
  <si>
    <t>BONO 1</t>
  </si>
  <si>
    <t>BONO 2</t>
  </si>
  <si>
    <t>TOTAL FINAL</t>
  </si>
  <si>
    <t>IMR</t>
  </si>
  <si>
    <t>SI</t>
  </si>
  <si>
    <t>SDA</t>
  </si>
  <si>
    <t>APG</t>
  </si>
  <si>
    <t>NO</t>
  </si>
  <si>
    <t>DGP</t>
  </si>
  <si>
    <t>MJD</t>
  </si>
  <si>
    <t>YSS</t>
  </si>
  <si>
    <t>MBN</t>
  </si>
  <si>
    <t>VAG</t>
  </si>
  <si>
    <t>MRD</t>
  </si>
  <si>
    <t>&amp;</t>
  </si>
  <si>
    <t>Automotriz Konigsegg, guadalajara, “Rico Esparza”</t>
  </si>
  <si>
    <t>Calle Cuarzo No. 57867</t>
  </si>
  <si>
    <t>Colonia. Bosques de la Victoria</t>
  </si>
  <si>
    <t>clave</t>
  </si>
  <si>
    <t>desempeño</t>
  </si>
  <si>
    <t>nombre</t>
  </si>
  <si>
    <t>puntualidad</t>
  </si>
  <si>
    <t>turno</t>
  </si>
  <si>
    <t>extra</t>
  </si>
  <si>
    <t>1° semana</t>
  </si>
  <si>
    <t>horas extras 1°</t>
  </si>
  <si>
    <t>impuestos</t>
  </si>
  <si>
    <t>2° semana</t>
  </si>
  <si>
    <t>horas extras 2°</t>
  </si>
  <si>
    <t>suma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</si>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</sst>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.00%"/>
    <numFmt numFmtId="167" formatCode="* #,##0.00\ ;* #,##0.00\ ;* \-#\ ;@\ 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17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5" fontId="2" fillId="0" borderId="1" xfId="17" applyNumberFormat="1" applyFont="1" applyFill="1" applyBorder="1" applyAlignment="1" applyProtection="1">
      <alignment horizontal="center"/>
      <protection/>
    </xf>
    <xf numFmtId="167" fontId="0" fillId="0" borderId="2" xfId="17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3" fillId="0" borderId="1" xfId="17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Border="1" applyAlignment="1">
      <alignment horizontal="center"/>
    </xf>
    <xf numFmtId="164" fontId="0" fillId="3" borderId="0" xfId="0" applyFill="1" applyAlignment="1">
      <alignment/>
    </xf>
    <xf numFmtId="164" fontId="0" fillId="0" borderId="3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</xdr:row>
      <xdr:rowOff>114300</xdr:rowOff>
    </xdr:from>
    <xdr:to>
      <xdr:col>3</xdr:col>
      <xdr:colOff>742950</xdr:colOff>
      <xdr:row>10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38150"/>
          <a:ext cx="162877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="85" zoomScaleNormal="85" workbookViewId="0" topLeftCell="F1">
      <selection activeCell="U24" sqref="U24"/>
    </sheetView>
  </sheetViews>
  <sheetFormatPr defaultColWidth="11.421875" defaultRowHeight="12.75"/>
  <cols>
    <col min="1" max="1" width="11.00390625" style="1" customWidth="1"/>
    <col min="2" max="2" width="12.421875" style="1" customWidth="1"/>
    <col min="3" max="3" width="22.7109375" style="1" customWidth="1"/>
    <col min="4" max="4" width="14.7109375" style="1" customWidth="1"/>
    <col min="5" max="5" width="17.7109375" style="1" customWidth="1"/>
    <col min="6" max="6" width="23.421875" style="1" customWidth="1"/>
    <col min="7" max="7" width="24.8515625" style="1" customWidth="1"/>
    <col min="8" max="8" width="25.57421875" style="1" customWidth="1"/>
    <col min="9" max="9" width="21.421875" style="1" customWidth="1"/>
    <col min="10" max="10" width="20.7109375" style="1" customWidth="1"/>
    <col min="11" max="11" width="23.421875" style="1" customWidth="1"/>
    <col min="12" max="12" width="24.8515625" style="1" customWidth="1"/>
    <col min="13" max="13" width="14.00390625" style="1" customWidth="1"/>
    <col min="14" max="14" width="10.421875" style="1" customWidth="1"/>
    <col min="15" max="15" width="12.00390625" style="1" customWidth="1"/>
    <col min="16" max="16" width="14.8515625" style="1" customWidth="1"/>
    <col min="17" max="16384" width="11.00390625" style="1" customWidth="1"/>
  </cols>
  <sheetData>
    <row r="1" spans="2:14" ht="14.25">
      <c r="B1" s="2" t="s">
        <v>0</v>
      </c>
      <c r="C1" s="2" t="s">
        <v>1</v>
      </c>
      <c r="D1" s="3">
        <v>24.5</v>
      </c>
      <c r="F1" s="2" t="s">
        <v>2</v>
      </c>
      <c r="G1" s="2">
        <v>48</v>
      </c>
      <c r="I1" s="2" t="s">
        <v>3</v>
      </c>
      <c r="J1" s="2"/>
      <c r="L1" s="2" t="s">
        <v>4</v>
      </c>
      <c r="M1" s="2"/>
      <c r="N1" s="2"/>
    </row>
    <row r="2" spans="2:14" ht="14.25">
      <c r="B2" s="2" t="s">
        <v>5</v>
      </c>
      <c r="C2" s="2" t="s">
        <v>6</v>
      </c>
      <c r="D2" s="3">
        <v>27.4</v>
      </c>
      <c r="I2" s="4" t="s">
        <v>0</v>
      </c>
      <c r="J2" s="5">
        <v>0.025</v>
      </c>
      <c r="L2" s="4">
        <v>1</v>
      </c>
      <c r="M2" s="5" t="s">
        <v>7</v>
      </c>
      <c r="N2" s="6">
        <v>200</v>
      </c>
    </row>
    <row r="3" spans="2:14" ht="14.25">
      <c r="B3" s="2" t="s">
        <v>8</v>
      </c>
      <c r="C3" s="2" t="s">
        <v>9</v>
      </c>
      <c r="D3" s="3">
        <v>32.8</v>
      </c>
      <c r="I3" s="4" t="s">
        <v>5</v>
      </c>
      <c r="J3" s="5">
        <v>0.034</v>
      </c>
      <c r="L3" s="4">
        <v>2</v>
      </c>
      <c r="M3" s="5" t="s">
        <v>10</v>
      </c>
      <c r="N3" s="6">
        <v>100</v>
      </c>
    </row>
    <row r="4" spans="9:14" ht="14.25">
      <c r="I4" s="4" t="s">
        <v>8</v>
      </c>
      <c r="J4" s="5">
        <v>0.041</v>
      </c>
      <c r="L4" s="4">
        <v>3</v>
      </c>
      <c r="M4" s="5" t="s">
        <v>11</v>
      </c>
      <c r="N4" s="6">
        <v>0</v>
      </c>
    </row>
    <row r="6" spans="2:13" ht="14.25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spans="2:13" ht="14.25">
      <c r="B7" s="9">
        <f aca="true" t="shared" si="0" ref="B7:B16">CONCATENATE(LEFT(C7,1),LEFT(D7,1),LEFT(E7,1))</f>
        <v>0</v>
      </c>
      <c r="C7" s="9" t="s">
        <v>22</v>
      </c>
      <c r="D7" s="9" t="s">
        <v>23</v>
      </c>
      <c r="E7" s="9" t="s">
        <v>24</v>
      </c>
      <c r="F7" s="10" t="s">
        <v>0</v>
      </c>
      <c r="G7" s="9">
        <f aca="true" t="shared" si="1" ref="G7:G16">IF(F7="A",C$1,IF(F7="B",C$2,C$3))</f>
        <v>0</v>
      </c>
      <c r="H7" s="10">
        <v>52</v>
      </c>
      <c r="I7" s="10">
        <f aca="true" t="shared" si="2" ref="I7:I16">IF(H7&gt;48,H7-G$1,0)</f>
        <v>4</v>
      </c>
      <c r="J7" s="11">
        <f aca="true" t="shared" si="3" ref="J7:J16">IF(F7="A",G$1*D$1,IF(F7="B",G$1*D$2,G$1*D$3))</f>
        <v>1176</v>
      </c>
      <c r="K7" s="11">
        <f aca="true" t="shared" si="4" ref="K7:K16">IF(F7="A",I7*D$1,IF(F7="B",I7*D$2,I7*D$3))</f>
        <v>98</v>
      </c>
      <c r="L7" s="11">
        <f aca="true" t="shared" si="5" ref="L7:L16">J7+K7</f>
        <v>1274</v>
      </c>
      <c r="M7" s="12"/>
    </row>
    <row r="8" spans="2:13" ht="14.25">
      <c r="B8" s="9">
        <f t="shared" si="0"/>
        <v>0</v>
      </c>
      <c r="C8" s="9" t="s">
        <v>25</v>
      </c>
      <c r="D8" s="9" t="s">
        <v>26</v>
      </c>
      <c r="E8" s="9" t="s">
        <v>27</v>
      </c>
      <c r="F8" s="10" t="s">
        <v>0</v>
      </c>
      <c r="G8" s="9">
        <f t="shared" si="1"/>
        <v>0</v>
      </c>
      <c r="H8" s="10">
        <v>48</v>
      </c>
      <c r="I8" s="10">
        <f t="shared" si="2"/>
        <v>0</v>
      </c>
      <c r="J8" s="11">
        <f t="shared" si="3"/>
        <v>1176</v>
      </c>
      <c r="K8" s="13">
        <f t="shared" si="4"/>
        <v>0</v>
      </c>
      <c r="L8" s="11">
        <f t="shared" si="5"/>
        <v>1176</v>
      </c>
      <c r="M8" s="12"/>
    </row>
    <row r="9" spans="2:13" ht="14.25">
      <c r="B9" s="9">
        <f t="shared" si="0"/>
        <v>0</v>
      </c>
      <c r="C9" s="9" t="s">
        <v>28</v>
      </c>
      <c r="D9" s="9" t="s">
        <v>29</v>
      </c>
      <c r="E9" s="9" t="s">
        <v>30</v>
      </c>
      <c r="F9" s="10" t="s">
        <v>8</v>
      </c>
      <c r="G9" s="9">
        <f t="shared" si="1"/>
        <v>0</v>
      </c>
      <c r="H9" s="10">
        <v>45</v>
      </c>
      <c r="I9" s="10">
        <f t="shared" si="2"/>
        <v>0</v>
      </c>
      <c r="J9" s="11">
        <f t="shared" si="3"/>
        <v>1574.3999999999999</v>
      </c>
      <c r="K9" s="13">
        <f t="shared" si="4"/>
        <v>0</v>
      </c>
      <c r="L9" s="11">
        <f t="shared" si="5"/>
        <v>1574.3999999999999</v>
      </c>
      <c r="M9" s="12"/>
    </row>
    <row r="10" spans="2:13" ht="14.25">
      <c r="B10" s="9">
        <f t="shared" si="0"/>
        <v>0</v>
      </c>
      <c r="C10" s="9" t="s">
        <v>31</v>
      </c>
      <c r="D10" s="9" t="s">
        <v>32</v>
      </c>
      <c r="E10" s="9" t="s">
        <v>33</v>
      </c>
      <c r="F10" s="10" t="s">
        <v>8</v>
      </c>
      <c r="G10" s="9">
        <f t="shared" si="1"/>
        <v>0</v>
      </c>
      <c r="H10" s="10">
        <v>40</v>
      </c>
      <c r="I10" s="10">
        <f t="shared" si="2"/>
        <v>0</v>
      </c>
      <c r="J10" s="11">
        <f t="shared" si="3"/>
        <v>1574.3999999999999</v>
      </c>
      <c r="K10" s="13">
        <f t="shared" si="4"/>
        <v>0</v>
      </c>
      <c r="L10" s="11">
        <f t="shared" si="5"/>
        <v>1574.3999999999999</v>
      </c>
      <c r="M10" s="12"/>
    </row>
    <row r="11" spans="2:13" ht="14.25">
      <c r="B11" s="9">
        <f t="shared" si="0"/>
        <v>0</v>
      </c>
      <c r="C11" s="9" t="s">
        <v>34</v>
      </c>
      <c r="D11" s="9" t="s">
        <v>35</v>
      </c>
      <c r="E11" s="9" t="s">
        <v>26</v>
      </c>
      <c r="F11" s="10" t="s">
        <v>5</v>
      </c>
      <c r="G11" s="9">
        <f t="shared" si="1"/>
        <v>0</v>
      </c>
      <c r="H11" s="10">
        <v>50</v>
      </c>
      <c r="I11" s="10">
        <f t="shared" si="2"/>
        <v>2</v>
      </c>
      <c r="J11" s="11">
        <f t="shared" si="3"/>
        <v>1315.1999999999998</v>
      </c>
      <c r="K11" s="11">
        <f t="shared" si="4"/>
        <v>54.8</v>
      </c>
      <c r="L11" s="11">
        <f t="shared" si="5"/>
        <v>1369.9999999999998</v>
      </c>
      <c r="M11" s="12"/>
    </row>
    <row r="12" spans="2:13" ht="14.25">
      <c r="B12" s="9">
        <f t="shared" si="0"/>
        <v>0</v>
      </c>
      <c r="C12" s="9" t="s">
        <v>36</v>
      </c>
      <c r="D12" s="9" t="s">
        <v>37</v>
      </c>
      <c r="E12" s="9" t="s">
        <v>38</v>
      </c>
      <c r="F12" s="10" t="s">
        <v>8</v>
      </c>
      <c r="G12" s="9">
        <f t="shared" si="1"/>
        <v>0</v>
      </c>
      <c r="H12" s="10">
        <v>49</v>
      </c>
      <c r="I12" s="10">
        <f t="shared" si="2"/>
        <v>1</v>
      </c>
      <c r="J12" s="11">
        <f t="shared" si="3"/>
        <v>1574.3999999999999</v>
      </c>
      <c r="K12" s="11">
        <f t="shared" si="4"/>
        <v>32.8</v>
      </c>
      <c r="L12" s="11">
        <f t="shared" si="5"/>
        <v>1607.1999999999998</v>
      </c>
      <c r="M12" s="12"/>
    </row>
    <row r="13" spans="2:13" ht="14.25">
      <c r="B13" s="9">
        <f t="shared" si="0"/>
        <v>0</v>
      </c>
      <c r="C13" s="9" t="s">
        <v>39</v>
      </c>
      <c r="D13" s="9" t="s">
        <v>40</v>
      </c>
      <c r="E13" s="9" t="s">
        <v>41</v>
      </c>
      <c r="F13" s="10" t="s">
        <v>0</v>
      </c>
      <c r="G13" s="9">
        <f t="shared" si="1"/>
        <v>0</v>
      </c>
      <c r="H13" s="10">
        <v>54</v>
      </c>
      <c r="I13" s="10">
        <f t="shared" si="2"/>
        <v>6</v>
      </c>
      <c r="J13" s="11">
        <f t="shared" si="3"/>
        <v>1176</v>
      </c>
      <c r="K13" s="11">
        <f t="shared" si="4"/>
        <v>147</v>
      </c>
      <c r="L13" s="11">
        <f t="shared" si="5"/>
        <v>1323</v>
      </c>
      <c r="M13" s="12"/>
    </row>
    <row r="14" spans="2:13" ht="14.25">
      <c r="B14" s="9">
        <f t="shared" si="0"/>
        <v>0</v>
      </c>
      <c r="C14" s="9" t="s">
        <v>42</v>
      </c>
      <c r="D14" s="9" t="s">
        <v>43</v>
      </c>
      <c r="E14" s="9" t="s">
        <v>44</v>
      </c>
      <c r="F14" s="10" t="s">
        <v>5</v>
      </c>
      <c r="G14" s="9">
        <f t="shared" si="1"/>
        <v>0</v>
      </c>
      <c r="H14" s="10">
        <v>48</v>
      </c>
      <c r="I14" s="10">
        <f t="shared" si="2"/>
        <v>0</v>
      </c>
      <c r="J14" s="11">
        <f t="shared" si="3"/>
        <v>1315.1999999999998</v>
      </c>
      <c r="K14" s="13">
        <f t="shared" si="4"/>
        <v>0</v>
      </c>
      <c r="L14" s="11">
        <f t="shared" si="5"/>
        <v>1315.1999999999998</v>
      </c>
      <c r="M14" s="12"/>
    </row>
    <row r="15" spans="2:13" ht="14.25">
      <c r="B15" s="9">
        <f t="shared" si="0"/>
        <v>0</v>
      </c>
      <c r="C15" s="9" t="s">
        <v>45</v>
      </c>
      <c r="D15" s="9" t="s">
        <v>46</v>
      </c>
      <c r="E15" s="9" t="s">
        <v>47</v>
      </c>
      <c r="F15" s="10" t="s">
        <v>5</v>
      </c>
      <c r="G15" s="9">
        <f t="shared" si="1"/>
        <v>0</v>
      </c>
      <c r="H15" s="10">
        <v>60</v>
      </c>
      <c r="I15" s="10">
        <f t="shared" si="2"/>
        <v>12</v>
      </c>
      <c r="J15" s="11">
        <f t="shared" si="3"/>
        <v>1315.1999999999998</v>
      </c>
      <c r="K15" s="11">
        <f t="shared" si="4"/>
        <v>328.79999999999995</v>
      </c>
      <c r="L15" s="11">
        <f t="shared" si="5"/>
        <v>1643.9999999999998</v>
      </c>
      <c r="M15" s="12"/>
    </row>
    <row r="16" spans="2:13" ht="14.25">
      <c r="B16" s="9">
        <f t="shared" si="0"/>
        <v>0</v>
      </c>
      <c r="C16" s="9" t="s">
        <v>48</v>
      </c>
      <c r="D16" s="9" t="s">
        <v>49</v>
      </c>
      <c r="E16" s="9" t="s">
        <v>26</v>
      </c>
      <c r="F16" s="10" t="s">
        <v>8</v>
      </c>
      <c r="G16" s="9">
        <f t="shared" si="1"/>
        <v>0</v>
      </c>
      <c r="H16" s="10">
        <v>51</v>
      </c>
      <c r="I16" s="10">
        <f t="shared" si="2"/>
        <v>3</v>
      </c>
      <c r="J16" s="11">
        <f t="shared" si="3"/>
        <v>1574.3999999999999</v>
      </c>
      <c r="K16" s="11">
        <f t="shared" si="4"/>
        <v>98.39999999999999</v>
      </c>
      <c r="L16" s="11">
        <f t="shared" si="5"/>
        <v>1672.8</v>
      </c>
      <c r="M16" s="12"/>
    </row>
    <row r="17" ht="14.25">
      <c r="J17" s="14"/>
    </row>
    <row r="18" spans="2:17" ht="14.25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15"/>
    </row>
    <row r="19" spans="2:17" ht="14.25">
      <c r="B19" s="9" t="s">
        <v>58</v>
      </c>
      <c r="C19" s="10">
        <v>49</v>
      </c>
      <c r="D19" s="9">
        <f aca="true" t="shared" si="6" ref="D19:D27">IF(C19&gt;48,C19-G$1,0)</f>
        <v>1</v>
      </c>
      <c r="E19" s="11">
        <f aca="true" t="shared" si="7" ref="E19:E27">IF(F7="A",G$1*D$1,IF(F7="B",G$1*D$2,G$1*D$3))</f>
        <v>1176</v>
      </c>
      <c r="F19" s="11">
        <f aca="true" t="shared" si="8" ref="F19:F27">IF(A19="A",D19*D$1,IF(A19="B",D19*D$2,D19*D$3))</f>
        <v>32.8</v>
      </c>
      <c r="G19" s="11">
        <f aca="true" t="shared" si="9" ref="G19:G27">E19+F19</f>
        <v>1208.8</v>
      </c>
      <c r="H19" s="16">
        <f aca="true" t="shared" si="10" ref="H19:H27">G19*2</f>
        <v>2417.6</v>
      </c>
      <c r="I19" s="11">
        <f aca="true" t="shared" si="11" ref="I19:I27">IF(F7="A",H19*J$4,IF(F7="B",H19*J$3,H19*J$4))</f>
        <v>99.1216</v>
      </c>
      <c r="J19" s="16">
        <f aca="true" t="shared" si="12" ref="J19:J27">H19-I19</f>
        <v>2318.4784</v>
      </c>
      <c r="K19" s="10" t="s">
        <v>59</v>
      </c>
      <c r="L19" s="10">
        <v>1</v>
      </c>
      <c r="M19" s="16">
        <f aca="true" t="shared" si="13" ref="M19:M27">IF(L19=L$2,N$2,IF(L19=L$3,N$3,N$4))</f>
        <v>200</v>
      </c>
      <c r="N19" s="17">
        <f aca="true" t="shared" si="14" ref="N19:N27">IF(K19="SI",M19+100,0)</f>
        <v>300</v>
      </c>
      <c r="O19" s="17">
        <f aca="true" t="shared" si="15" ref="O19:O27">IF(K19="SI",E19,0)</f>
        <v>1176</v>
      </c>
      <c r="P19" s="16">
        <f aca="true" t="shared" si="16" ref="P19:P27">J19+N19+O19</f>
        <v>3794.4784</v>
      </c>
      <c r="Q19" s="12"/>
    </row>
    <row r="20" spans="2:17" ht="14.25">
      <c r="B20" s="9" t="s">
        <v>60</v>
      </c>
      <c r="C20" s="10">
        <v>53</v>
      </c>
      <c r="D20" s="9">
        <f t="shared" si="6"/>
        <v>5</v>
      </c>
      <c r="E20" s="11">
        <f t="shared" si="7"/>
        <v>1176</v>
      </c>
      <c r="F20" s="11">
        <f t="shared" si="8"/>
        <v>164</v>
      </c>
      <c r="G20" s="11">
        <f t="shared" si="9"/>
        <v>1340</v>
      </c>
      <c r="H20" s="16">
        <f t="shared" si="10"/>
        <v>2680</v>
      </c>
      <c r="I20" s="11">
        <f t="shared" si="11"/>
        <v>109.88000000000001</v>
      </c>
      <c r="J20" s="16">
        <f t="shared" si="12"/>
        <v>2570.12</v>
      </c>
      <c r="K20" s="10" t="s">
        <v>59</v>
      </c>
      <c r="L20" s="10">
        <v>1</v>
      </c>
      <c r="M20" s="16">
        <f t="shared" si="13"/>
        <v>200</v>
      </c>
      <c r="N20" s="17">
        <f t="shared" si="14"/>
        <v>300</v>
      </c>
      <c r="O20" s="17">
        <f t="shared" si="15"/>
        <v>1176</v>
      </c>
      <c r="P20" s="16">
        <f t="shared" si="16"/>
        <v>4046.12</v>
      </c>
      <c r="Q20" s="12"/>
    </row>
    <row r="21" spans="2:17" ht="14.25">
      <c r="B21" s="9" t="s">
        <v>61</v>
      </c>
      <c r="C21" s="10">
        <v>48</v>
      </c>
      <c r="D21" s="9">
        <f t="shared" si="6"/>
        <v>0</v>
      </c>
      <c r="E21" s="11">
        <f t="shared" si="7"/>
        <v>1574.3999999999999</v>
      </c>
      <c r="F21" s="13">
        <f t="shared" si="8"/>
        <v>0</v>
      </c>
      <c r="G21" s="11">
        <f t="shared" si="9"/>
        <v>1574.3999999999999</v>
      </c>
      <c r="H21" s="16">
        <f t="shared" si="10"/>
        <v>3148.7999999999997</v>
      </c>
      <c r="I21" s="11">
        <f t="shared" si="11"/>
        <v>129.1008</v>
      </c>
      <c r="J21" s="16">
        <f t="shared" si="12"/>
        <v>3019.6991999999996</v>
      </c>
      <c r="K21" s="10" t="s">
        <v>62</v>
      </c>
      <c r="L21" s="10">
        <v>3</v>
      </c>
      <c r="M21" s="18">
        <f t="shared" si="13"/>
        <v>0</v>
      </c>
      <c r="N21" s="13">
        <f t="shared" si="14"/>
        <v>0</v>
      </c>
      <c r="O21" s="13">
        <f t="shared" si="15"/>
        <v>0</v>
      </c>
      <c r="P21" s="16">
        <f t="shared" si="16"/>
        <v>3019.6991999999996</v>
      </c>
      <c r="Q21" s="12"/>
    </row>
    <row r="22" spans="2:17" ht="14.25">
      <c r="B22" s="9" t="s">
        <v>63</v>
      </c>
      <c r="C22" s="10">
        <v>56</v>
      </c>
      <c r="D22" s="9">
        <f t="shared" si="6"/>
        <v>8</v>
      </c>
      <c r="E22" s="11">
        <f t="shared" si="7"/>
        <v>1574.3999999999999</v>
      </c>
      <c r="F22" s="11">
        <f t="shared" si="8"/>
        <v>262.4</v>
      </c>
      <c r="G22" s="11">
        <f t="shared" si="9"/>
        <v>1836.7999999999997</v>
      </c>
      <c r="H22" s="16">
        <f t="shared" si="10"/>
        <v>3673.5999999999995</v>
      </c>
      <c r="I22" s="11">
        <f t="shared" si="11"/>
        <v>150.61759999999998</v>
      </c>
      <c r="J22" s="16">
        <f t="shared" si="12"/>
        <v>3522.9823999999994</v>
      </c>
      <c r="K22" s="10" t="s">
        <v>62</v>
      </c>
      <c r="L22" s="10">
        <v>1</v>
      </c>
      <c r="M22" s="16">
        <f t="shared" si="13"/>
        <v>200</v>
      </c>
      <c r="N22" s="13">
        <f t="shared" si="14"/>
        <v>0</v>
      </c>
      <c r="O22" s="13">
        <f t="shared" si="15"/>
        <v>0</v>
      </c>
      <c r="P22" s="16">
        <f t="shared" si="16"/>
        <v>3522.9823999999994</v>
      </c>
      <c r="Q22" s="12"/>
    </row>
    <row r="23" spans="2:17" ht="14.25">
      <c r="B23" s="9" t="s">
        <v>64</v>
      </c>
      <c r="C23" s="10">
        <v>45</v>
      </c>
      <c r="D23" s="9">
        <f t="shared" si="6"/>
        <v>0</v>
      </c>
      <c r="E23" s="11">
        <f t="shared" si="7"/>
        <v>1315.1999999999998</v>
      </c>
      <c r="F23" s="13">
        <f t="shared" si="8"/>
        <v>0</v>
      </c>
      <c r="G23" s="11">
        <f t="shared" si="9"/>
        <v>1315.1999999999998</v>
      </c>
      <c r="H23" s="16">
        <f t="shared" si="10"/>
        <v>2630.3999999999996</v>
      </c>
      <c r="I23" s="11">
        <f t="shared" si="11"/>
        <v>89.4336</v>
      </c>
      <c r="J23" s="16">
        <f t="shared" si="12"/>
        <v>2540.9664</v>
      </c>
      <c r="K23" s="10" t="s">
        <v>62</v>
      </c>
      <c r="L23" s="10">
        <v>3</v>
      </c>
      <c r="M23" s="18">
        <f t="shared" si="13"/>
        <v>0</v>
      </c>
      <c r="N23" s="13">
        <f t="shared" si="14"/>
        <v>0</v>
      </c>
      <c r="O23" s="13">
        <f t="shared" si="15"/>
        <v>0</v>
      </c>
      <c r="P23" s="16">
        <f t="shared" si="16"/>
        <v>2540.9664</v>
      </c>
      <c r="Q23" s="12"/>
    </row>
    <row r="24" spans="2:17" ht="14.25">
      <c r="B24" s="9" t="s">
        <v>65</v>
      </c>
      <c r="C24" s="10">
        <v>42</v>
      </c>
      <c r="D24" s="9">
        <f t="shared" si="6"/>
        <v>0</v>
      </c>
      <c r="E24" s="11">
        <f t="shared" si="7"/>
        <v>1574.3999999999999</v>
      </c>
      <c r="F24" s="13">
        <f t="shared" si="8"/>
        <v>0</v>
      </c>
      <c r="G24" s="11">
        <f t="shared" si="9"/>
        <v>1574.3999999999999</v>
      </c>
      <c r="H24" s="16">
        <f t="shared" si="10"/>
        <v>3148.7999999999997</v>
      </c>
      <c r="I24" s="11">
        <f t="shared" si="11"/>
        <v>129.1008</v>
      </c>
      <c r="J24" s="16">
        <f t="shared" si="12"/>
        <v>3019.6991999999996</v>
      </c>
      <c r="K24" s="10" t="s">
        <v>59</v>
      </c>
      <c r="L24" s="10">
        <v>3</v>
      </c>
      <c r="M24" s="18">
        <f t="shared" si="13"/>
        <v>0</v>
      </c>
      <c r="N24" s="17">
        <f t="shared" si="14"/>
        <v>100</v>
      </c>
      <c r="O24" s="17">
        <f t="shared" si="15"/>
        <v>1574.3999999999999</v>
      </c>
      <c r="P24" s="16">
        <f t="shared" si="16"/>
        <v>4694.0992</v>
      </c>
      <c r="Q24" s="12"/>
    </row>
    <row r="25" spans="2:17" ht="14.25">
      <c r="B25" s="9" t="s">
        <v>66</v>
      </c>
      <c r="C25" s="10">
        <v>48</v>
      </c>
      <c r="D25" s="9">
        <f t="shared" si="6"/>
        <v>0</v>
      </c>
      <c r="E25" s="11">
        <f t="shared" si="7"/>
        <v>1176</v>
      </c>
      <c r="F25" s="13">
        <f t="shared" si="8"/>
        <v>0</v>
      </c>
      <c r="G25" s="11">
        <f t="shared" si="9"/>
        <v>1176</v>
      </c>
      <c r="H25" s="16">
        <f t="shared" si="10"/>
        <v>2352</v>
      </c>
      <c r="I25" s="11">
        <f t="shared" si="11"/>
        <v>96.432</v>
      </c>
      <c r="J25" s="16">
        <f t="shared" si="12"/>
        <v>2255.568</v>
      </c>
      <c r="K25" s="10" t="s">
        <v>62</v>
      </c>
      <c r="L25" s="10">
        <v>2</v>
      </c>
      <c r="M25" s="16">
        <f t="shared" si="13"/>
        <v>100</v>
      </c>
      <c r="N25" s="13">
        <f t="shared" si="14"/>
        <v>0</v>
      </c>
      <c r="O25" s="13">
        <f t="shared" si="15"/>
        <v>0</v>
      </c>
      <c r="P25" s="16">
        <f t="shared" si="16"/>
        <v>2255.568</v>
      </c>
      <c r="Q25" s="12"/>
    </row>
    <row r="26" spans="2:17" ht="14.25">
      <c r="B26" s="9" t="s">
        <v>67</v>
      </c>
      <c r="C26" s="10">
        <v>55</v>
      </c>
      <c r="D26" s="9">
        <f t="shared" si="6"/>
        <v>7</v>
      </c>
      <c r="E26" s="11">
        <f t="shared" si="7"/>
        <v>1315.1999999999998</v>
      </c>
      <c r="F26" s="11">
        <f t="shared" si="8"/>
        <v>229.59999999999997</v>
      </c>
      <c r="G26" s="11">
        <f t="shared" si="9"/>
        <v>1544.7999999999997</v>
      </c>
      <c r="H26" s="16">
        <f t="shared" si="10"/>
        <v>3089.5999999999995</v>
      </c>
      <c r="I26" s="11">
        <f t="shared" si="11"/>
        <v>105.04639999999999</v>
      </c>
      <c r="J26" s="16">
        <f t="shared" si="12"/>
        <v>2984.5535999999993</v>
      </c>
      <c r="K26" s="10" t="s">
        <v>59</v>
      </c>
      <c r="L26" s="10">
        <v>2</v>
      </c>
      <c r="M26" s="16">
        <f t="shared" si="13"/>
        <v>100</v>
      </c>
      <c r="N26" s="17">
        <f t="shared" si="14"/>
        <v>200</v>
      </c>
      <c r="O26" s="17">
        <f t="shared" si="15"/>
        <v>1315.1999999999998</v>
      </c>
      <c r="P26" s="16">
        <f t="shared" si="16"/>
        <v>4499.753599999999</v>
      </c>
      <c r="Q26" s="12"/>
    </row>
    <row r="27" spans="2:17" ht="14.25">
      <c r="B27" s="9" t="s">
        <v>68</v>
      </c>
      <c r="C27" s="10">
        <v>62</v>
      </c>
      <c r="D27" s="9">
        <f t="shared" si="6"/>
        <v>14</v>
      </c>
      <c r="E27" s="11">
        <f t="shared" si="7"/>
        <v>1315.1999999999998</v>
      </c>
      <c r="F27" s="11">
        <f t="shared" si="8"/>
        <v>459.19999999999993</v>
      </c>
      <c r="G27" s="11">
        <f t="shared" si="9"/>
        <v>1774.3999999999996</v>
      </c>
      <c r="H27" s="16">
        <f t="shared" si="10"/>
        <v>3548.7999999999993</v>
      </c>
      <c r="I27" s="11">
        <f t="shared" si="11"/>
        <v>120.65919999999998</v>
      </c>
      <c r="J27" s="16">
        <f t="shared" si="12"/>
        <v>3428.140799999999</v>
      </c>
      <c r="K27" s="10" t="s">
        <v>62</v>
      </c>
      <c r="L27" s="10">
        <v>1</v>
      </c>
      <c r="M27" s="16">
        <f t="shared" si="13"/>
        <v>200</v>
      </c>
      <c r="N27" s="13">
        <f t="shared" si="14"/>
        <v>0</v>
      </c>
      <c r="O27" s="13">
        <f t="shared" si="15"/>
        <v>0</v>
      </c>
      <c r="P27" s="16">
        <f t="shared" si="16"/>
        <v>3428.140799999999</v>
      </c>
      <c r="Q27" s="12"/>
    </row>
    <row r="39" ht="14.25">
      <c r="G39" s="1" t="s">
        <v>69</v>
      </c>
    </row>
  </sheetData>
  <sheetProtection selectLockedCells="1" selectUnlockedCells="1"/>
  <mergeCells count="2">
    <mergeCell ref="I1:J1"/>
    <mergeCell ref="L1:N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3:J24"/>
  <sheetViews>
    <sheetView zoomScale="85" zoomScaleNormal="85" workbookViewId="0" topLeftCell="A1">
      <selection activeCell="E6" sqref="E6"/>
    </sheetView>
  </sheetViews>
  <sheetFormatPr defaultColWidth="11.421875" defaultRowHeight="12.75"/>
  <cols>
    <col min="1" max="2" width="11.57421875" style="0" customWidth="1"/>
    <col min="3" max="3" width="13.28125" style="0" customWidth="1"/>
    <col min="4" max="4" width="15.421875" style="0" customWidth="1"/>
    <col min="5" max="16384" width="11.57421875" style="0" customWidth="1"/>
  </cols>
  <sheetData>
    <row r="1" ht="12.75"/>
    <row r="3" spans="3:10" ht="12.75">
      <c r="C3" s="19"/>
      <c r="D3" s="19"/>
      <c r="E3" s="19"/>
      <c r="F3" s="19"/>
      <c r="G3" s="19"/>
      <c r="H3" s="19"/>
      <c r="I3" s="19"/>
      <c r="J3" s="19"/>
    </row>
    <row r="4" spans="3:10" ht="12.75">
      <c r="C4" s="19"/>
      <c r="D4" s="19"/>
      <c r="E4" s="19"/>
      <c r="F4" s="19"/>
      <c r="G4" s="19"/>
      <c r="H4" s="19"/>
      <c r="I4" s="19"/>
      <c r="J4" s="19"/>
    </row>
    <row r="5" spans="3:10" ht="12.75">
      <c r="C5" s="19"/>
      <c r="D5" s="19"/>
      <c r="E5" s="19" t="s">
        <v>70</v>
      </c>
      <c r="F5" s="19"/>
      <c r="G5" s="19"/>
      <c r="H5" s="19"/>
      <c r="I5" s="19"/>
      <c r="J5" s="19"/>
    </row>
    <row r="6" spans="3:10" ht="12.75">
      <c r="C6" s="19"/>
      <c r="D6" s="19"/>
      <c r="E6" s="19" t="s">
        <v>71</v>
      </c>
      <c r="F6" s="19"/>
      <c r="G6" s="19"/>
      <c r="H6" s="19"/>
      <c r="I6" s="19"/>
      <c r="J6" s="19"/>
    </row>
    <row r="7" spans="3:10" ht="12.75">
      <c r="C7" s="19"/>
      <c r="D7" s="19"/>
      <c r="E7" s="19" t="s">
        <v>72</v>
      </c>
      <c r="F7" s="19"/>
      <c r="G7" s="19"/>
      <c r="H7" s="19"/>
      <c r="I7" s="19"/>
      <c r="J7" s="19"/>
    </row>
    <row r="8" spans="3:10" ht="12.75">
      <c r="C8" s="19"/>
      <c r="D8" s="19"/>
      <c r="E8" s="19"/>
      <c r="F8" s="19"/>
      <c r="G8" s="19"/>
      <c r="H8" s="19"/>
      <c r="I8" s="19"/>
      <c r="J8" s="19"/>
    </row>
    <row r="9" spans="3:10" ht="12.75">
      <c r="C9" s="19"/>
      <c r="D9" s="19"/>
      <c r="E9" s="19"/>
      <c r="F9" s="19"/>
      <c r="G9" s="19"/>
      <c r="H9" s="19"/>
      <c r="I9" s="19"/>
      <c r="J9" s="19"/>
    </row>
    <row r="10" spans="3:10" ht="12.75">
      <c r="C10" s="19"/>
      <c r="D10" s="19"/>
      <c r="E10" s="19"/>
      <c r="F10" s="19"/>
      <c r="G10" s="19"/>
      <c r="H10" s="19"/>
      <c r="I10" s="19"/>
      <c r="J10" s="19"/>
    </row>
    <row r="11" spans="3:10" ht="12.75">
      <c r="C11" s="19"/>
      <c r="D11" s="19"/>
      <c r="E11" s="19"/>
      <c r="F11" s="19"/>
      <c r="G11" s="19"/>
      <c r="H11" s="19"/>
      <c r="I11" s="19"/>
      <c r="J11" s="19"/>
    </row>
    <row r="12" spans="3:10" ht="14.25">
      <c r="C12" s="19"/>
      <c r="D12" s="19"/>
      <c r="E12" s="19"/>
      <c r="F12" s="19"/>
      <c r="G12" s="19"/>
      <c r="H12" s="19"/>
      <c r="I12" s="19"/>
      <c r="J12" s="19"/>
    </row>
    <row r="13" spans="3:10" ht="14.25">
      <c r="C13" s="19"/>
      <c r="D13" s="19"/>
      <c r="E13" s="19"/>
      <c r="F13" s="19"/>
      <c r="G13" s="19"/>
      <c r="H13" s="19"/>
      <c r="I13" s="19"/>
      <c r="J13" s="19"/>
    </row>
    <row r="14" spans="3:10" ht="14.25">
      <c r="C14" s="19" t="s">
        <v>73</v>
      </c>
      <c r="D14" s="20" t="s">
        <v>60</v>
      </c>
      <c r="E14" s="20"/>
      <c r="F14" s="19"/>
      <c r="G14" s="19" t="s">
        <v>74</v>
      </c>
      <c r="H14" s="21">
        <f>VLOOKUP(D14,Sem2,12)</f>
        <v>200</v>
      </c>
      <c r="I14" s="21"/>
      <c r="J14" s="19"/>
    </row>
    <row r="15" spans="3:10" ht="14.25">
      <c r="C15" s="19" t="s">
        <v>75</v>
      </c>
      <c r="D15" s="20" t="str">
        <f>VLOOKUP(D14,Sem1,2)</f>
        <v>Samuel</v>
      </c>
      <c r="E15" s="20"/>
      <c r="F15" s="19"/>
      <c r="G15" s="19" t="s">
        <v>76</v>
      </c>
      <c r="H15" s="21">
        <f>VLOOKUP(D14,Sem2,13)</f>
        <v>300</v>
      </c>
      <c r="I15" s="21"/>
      <c r="J15" s="19"/>
    </row>
    <row r="16" spans="3:10" ht="14.25">
      <c r="C16" s="19" t="s">
        <v>77</v>
      </c>
      <c r="D16" s="20" t="str">
        <f>VLOOKUP(D14,Sem1,6)</f>
        <v>MATUTINO</v>
      </c>
      <c r="E16" s="20"/>
      <c r="F16" s="19"/>
      <c r="G16" s="19" t="s">
        <v>78</v>
      </c>
      <c r="H16" s="21">
        <f>VLOOKUP(D14,Sem2,14)</f>
        <v>1176</v>
      </c>
      <c r="I16" s="21"/>
      <c r="J16" s="19"/>
    </row>
    <row r="17" spans="3:10" ht="14.25">
      <c r="C17" s="19" t="s">
        <v>79</v>
      </c>
      <c r="D17" s="22">
        <f>VLOOKUP(D14,Sem1,9)</f>
        <v>1176</v>
      </c>
      <c r="E17" s="22"/>
      <c r="F17" s="19"/>
      <c r="G17" s="19"/>
      <c r="H17" s="19"/>
      <c r="I17" s="19"/>
      <c r="J17" s="19"/>
    </row>
    <row r="18" spans="3:10" ht="14.25">
      <c r="C18" s="19" t="s">
        <v>80</v>
      </c>
      <c r="D18" s="22">
        <f>VLOOKUP(D14,Sem1,10)</f>
        <v>0</v>
      </c>
      <c r="E18" s="22"/>
      <c r="F18" s="19"/>
      <c r="G18" s="19" t="s">
        <v>81</v>
      </c>
      <c r="H18" s="23">
        <f>VLOOKUP(D14,Sem2,8)</f>
        <v>109.88000000000001</v>
      </c>
      <c r="I18" s="23"/>
      <c r="J18" s="19"/>
    </row>
    <row r="19" spans="3:10" ht="14.25">
      <c r="C19" s="19" t="s">
        <v>82</v>
      </c>
      <c r="D19" s="22">
        <f>VLOOKUP(D14,Sem2,4)</f>
        <v>1176</v>
      </c>
      <c r="E19" s="22"/>
      <c r="F19" s="19"/>
      <c r="G19" s="19"/>
      <c r="H19" s="19"/>
      <c r="I19" s="19"/>
      <c r="J19" s="19"/>
    </row>
    <row r="20" spans="3:10" ht="14.25">
      <c r="C20" s="19" t="s">
        <v>83</v>
      </c>
      <c r="D20" s="22">
        <f>VLOOKUP(D14,Sem2,5)</f>
        <v>164</v>
      </c>
      <c r="E20" s="22"/>
      <c r="F20" s="19"/>
      <c r="G20" s="19"/>
      <c r="H20" s="19"/>
      <c r="I20" s="19"/>
      <c r="J20" s="19"/>
    </row>
    <row r="21" spans="3:10" ht="14.25">
      <c r="C21" s="19"/>
      <c r="D21" s="19" t="s">
        <v>84</v>
      </c>
      <c r="E21" s="24">
        <f>D17+D18+D19+D20</f>
        <v>2516</v>
      </c>
      <c r="F21" s="19"/>
      <c r="G21" s="19" t="s">
        <v>84</v>
      </c>
      <c r="H21" s="22">
        <f>D17+D18+D19+D20+H14+H15+H16</f>
        <v>4192</v>
      </c>
      <c r="I21" s="22"/>
      <c r="J21" s="19"/>
    </row>
    <row r="22" spans="3:10" ht="14.25">
      <c r="C22" s="19"/>
      <c r="D22" s="19"/>
      <c r="E22" s="19"/>
      <c r="F22" s="19"/>
      <c r="G22" s="19" t="s">
        <v>81</v>
      </c>
      <c r="H22" s="20">
        <f>VLOOKUP(D14,Sem2,8)</f>
        <v>109.88000000000001</v>
      </c>
      <c r="I22" s="20"/>
      <c r="J22" s="19"/>
    </row>
    <row r="23" spans="3:10" ht="14.25">
      <c r="C23" s="19"/>
      <c r="D23" s="19"/>
      <c r="E23" s="19"/>
      <c r="F23" s="19"/>
      <c r="G23" s="19" t="s">
        <v>85</v>
      </c>
      <c r="H23" s="22">
        <f>D17+D18+D19+D20+H14+H15+H16-H18</f>
        <v>4082.12</v>
      </c>
      <c r="I23" s="22"/>
      <c r="J23" s="19"/>
    </row>
    <row r="24" spans="3:10" ht="14.25">
      <c r="C24" s="19"/>
      <c r="D24" s="19"/>
      <c r="E24" s="19"/>
      <c r="F24" s="19"/>
      <c r="G24" s="19"/>
      <c r="H24" s="19"/>
      <c r="I24" s="19"/>
      <c r="J24" s="19"/>
    </row>
    <row r="27" ht="14.25"/>
    <row r="28" ht="14.25"/>
    <row r="33" ht="14.25"/>
    <row r="35" ht="14.25"/>
    <row r="37" ht="14.25"/>
    <row r="42" ht="14.25"/>
    <row r="47" ht="14.25"/>
  </sheetData>
  <sheetProtection selectLockedCells="1" selectUnlockedCells="1"/>
  <mergeCells count="15">
    <mergeCell ref="D13:E13"/>
    <mergeCell ref="D14:E14"/>
    <mergeCell ref="H14:I14"/>
    <mergeCell ref="D15:E15"/>
    <mergeCell ref="H15:I15"/>
    <mergeCell ref="D16:E16"/>
    <mergeCell ref="H16:I16"/>
    <mergeCell ref="D17:E17"/>
    <mergeCell ref="D18:E18"/>
    <mergeCell ref="H18:I18"/>
    <mergeCell ref="D19:E19"/>
    <mergeCell ref="D20:E20"/>
    <mergeCell ref="H21:I21"/>
    <mergeCell ref="H22:I22"/>
    <mergeCell ref="H23:I2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labh1 </dc:creator>
  <cp:keywords/>
  <dc:description/>
  <cp:lastModifiedBy>labh1 </cp:lastModifiedBy>
  <dcterms:created xsi:type="dcterms:W3CDTF">2017-05-02T13:33:08Z</dcterms:created>
  <dcterms:modified xsi:type="dcterms:W3CDTF">2017-05-05T14:23:07Z</dcterms:modified>
  <cp:category/>
  <cp:version/>
  <cp:contentType/>
  <cp:contentStatus/>
  <cp:revision>9</cp:revision>
</cp:coreProperties>
</file>